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300" windowHeight="12345" firstSheet="9" activeTab="12"/>
  </bookViews>
  <sheets>
    <sheet name="2025" sheetId="2" r:id="rId1"/>
    <sheet name="протокол от 30.01.2025 № 2" sheetId="1" r:id="rId2"/>
    <sheet name="протокол от 27.02.2025 № 3" sheetId="3" r:id="rId3"/>
    <sheet name="протокол от 27.03.2025 № 4" sheetId="4" r:id="rId4"/>
    <sheet name="протокол от 28.05.2025 № 7" sheetId="5" r:id="rId5"/>
    <sheet name="протокол от 30.06.2025 № 8" sheetId="6" r:id="rId6"/>
    <sheet name="протокол от 29.07.2025 № 9" sheetId="7" r:id="rId7"/>
    <sheet name="протокол от 27.08.2025 № 10" sheetId="8" r:id="rId8"/>
    <sheet name="протокол от 29.09.2025 № 11" sheetId="10" r:id="rId9"/>
    <sheet name="протокол от 29.10.2025 №12" sheetId="11" r:id="rId10"/>
    <sheet name="протокол от 28.11.2025 №14" sheetId="12" r:id="rId11"/>
    <sheet name="протокол от 26.12.2025 №16" sheetId="13" r:id="rId12"/>
    <sheet name="протокол от 15.01.2026 №1" sheetId="16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1Excel_BuiltIn_Print_Titles_7" localSheetId="0">('[1]ф. 2, таб. 1, стац'!$C$1:$E$65536,'[1]ф. 2, таб. 1, стац'!$A$4:$IV$8)</definedName>
    <definedName name="_1Excel_BuiltIn_Print_Titles_7" localSheetId="12">('[1]ф. 2, таб. 1, стац'!$C$1:$E$65536,'[1]ф. 2, таб. 1, стац'!$A$4:$IV$8)</definedName>
    <definedName name="_1Excel_BuiltIn_Print_Titles_7" localSheetId="11">('[1]ф. 2, таб. 1, стац'!$C$1:$E$65536,'[1]ф. 2, таб. 1, стац'!$A$4:$IV$8)</definedName>
    <definedName name="_1Excel_BuiltIn_Print_Titles_7" localSheetId="2">('[1]ф. 2, таб. 1, стац'!$C$1:$E$65536,'[1]ф. 2, таб. 1, стац'!$A$4:$IV$8)</definedName>
    <definedName name="_1Excel_BuiltIn_Print_Titles_7" localSheetId="3">('[1]ф. 2, таб. 1, стац'!$C$1:$E$65536,'[1]ф. 2, таб. 1, стац'!$A$4:$IV$8)</definedName>
    <definedName name="_1Excel_BuiltIn_Print_Titles_7" localSheetId="7">('[1]ф. 2, таб. 1, стац'!$C$1:$E$65536,'[1]ф. 2, таб. 1, стац'!$A$4:$IV$8)</definedName>
    <definedName name="_1Excel_BuiltIn_Print_Titles_7" localSheetId="4">('[1]ф. 2, таб. 1, стац'!$C$1:$E$65536,'[1]ф. 2, таб. 1, стац'!$A$4:$IV$8)</definedName>
    <definedName name="_1Excel_BuiltIn_Print_Titles_7" localSheetId="10">('[1]ф. 2, таб. 1, стац'!$C$1:$E$65536,'[1]ф. 2, таб. 1, стац'!$A$4:$IV$8)</definedName>
    <definedName name="_1Excel_BuiltIn_Print_Titles_7" localSheetId="6">('[1]ф. 2, таб. 1, стац'!$C$1:$E$65536,'[1]ф. 2, таб. 1, стац'!$A$4:$IV$8)</definedName>
    <definedName name="_1Excel_BuiltIn_Print_Titles_7" localSheetId="8">('[1]ф. 2, таб. 1, стац'!$C$1:$E$65536,'[1]ф. 2, таб. 1, стац'!$A$4:$IV$8)</definedName>
    <definedName name="_1Excel_BuiltIn_Print_Titles_7" localSheetId="9">('[1]ф. 2, таб. 1, стац'!$C$1:$E$65536,'[1]ф. 2, таб. 1, стац'!$A$4:$IV$8)</definedName>
    <definedName name="_1Excel_BuiltIn_Print_Titles_7" localSheetId="1">('[1]ф. 2, таб. 1, стац'!$C$1:$E$65536,'[1]ф. 2, таб. 1, стац'!$A$4:$IV$8)</definedName>
    <definedName name="_1Excel_BuiltIn_Print_Titles_7" localSheetId="5">('[1]ф. 2, таб. 1, стац'!$C$1:$E$65536,'[1]ф. 2, таб. 1, стац'!$A$4:$IV$8)</definedName>
    <definedName name="_1Excel_BuiltIn_Print_Titles_7">('[2]ф. 2, таб. 1, стац'!$C$1:$E$65536,'[2]ф. 2, таб. 1, стац'!$A$4:$IV$8)</definedName>
    <definedName name="_2Excel_BuiltIn_Print_Titles_7">('[3]ф. 2, таб. 1, стац'!$C$1:$E$65536,'[3]ф. 2, таб. 1, стац'!$A$4:$IV$8)</definedName>
    <definedName name="_3Excel_BuiltIn_Print_Titles_7">('[3]ф. 2, таб. 1, стац'!$C$1:$E$65536,'[3]ф. 2, таб. 1, стац'!$A$4:$IV$8)</definedName>
    <definedName name="_xlnm._FilterDatabase" localSheetId="0" hidden="1">'2025'!$A$5:$AB$90</definedName>
    <definedName name="_xlnm._FilterDatabase" localSheetId="12" hidden="1">'протокол от 15.01.2026 №1'!$A$6:$AK$91</definedName>
    <definedName name="_xlnm._FilterDatabase" localSheetId="11" hidden="1">'протокол от 26.12.2025 №16'!$A$6:$AK$91</definedName>
    <definedName name="_xlnm._FilterDatabase" localSheetId="2" hidden="1">'протокол от 27.02.2025 № 3'!$A$5:$AB$90</definedName>
    <definedName name="_xlnm._FilterDatabase" localSheetId="3" hidden="1">'протокол от 27.03.2025 № 4'!$A$5:$AB$90</definedName>
    <definedName name="_xlnm._FilterDatabase" localSheetId="7" hidden="1">'протокол от 27.08.2025 № 10'!$A$4:$AG$89</definedName>
    <definedName name="_xlnm._FilterDatabase" localSheetId="4" hidden="1">'протокол от 28.05.2025 № 7'!$A$5:$AB$90</definedName>
    <definedName name="_xlnm._FilterDatabase" localSheetId="10" hidden="1">'протокол от 28.11.2025 №14'!$A$6:$AK$91</definedName>
    <definedName name="_xlnm._FilterDatabase" localSheetId="6" hidden="1">'протокол от 29.07.2025 № 9'!$A$6:$AE$91</definedName>
    <definedName name="_xlnm._FilterDatabase" localSheetId="8" hidden="1">'протокол от 29.09.2025 № 11'!$A$6:$AK$91</definedName>
    <definedName name="_xlnm._FilterDatabase" localSheetId="9" hidden="1">'протокол от 29.10.2025 №12'!$A$6:$AK$91</definedName>
    <definedName name="_xlnm._FilterDatabase" localSheetId="1" hidden="1">'протокол от 30.01.2025 № 2'!$A$5:$AB$90</definedName>
    <definedName name="_xlnm._FilterDatabase" localSheetId="5" hidden="1">'протокол от 30.06.2025 № 8'!$A$5:$AE$90</definedName>
    <definedName name="Excel_BuiltIn_Print_T12">('[2]ф. 2, таб. 1, стац'!$C$1:$E$65536,'[2]ф. 2, таб. 1, стац'!$A$4:$IV$8)</definedName>
    <definedName name="Excel_BuiltIn_Print_Titles_7" localSheetId="0">(#REF!,#REF!)</definedName>
    <definedName name="Excel_BuiltIn_Print_Titles_7" localSheetId="12">(#REF!,#REF!)</definedName>
    <definedName name="Excel_BuiltIn_Print_Titles_7" localSheetId="11">(#REF!,#REF!)</definedName>
    <definedName name="Excel_BuiltIn_Print_Titles_7" localSheetId="2">(#REF!,#REF!)</definedName>
    <definedName name="Excel_BuiltIn_Print_Titles_7" localSheetId="3">(#REF!,#REF!)</definedName>
    <definedName name="Excel_BuiltIn_Print_Titles_7" localSheetId="7">(#REF!,#REF!)</definedName>
    <definedName name="Excel_BuiltIn_Print_Titles_7" localSheetId="4">(#REF!,#REF!)</definedName>
    <definedName name="Excel_BuiltIn_Print_Titles_7" localSheetId="10">(#REF!,#REF!)</definedName>
    <definedName name="Excel_BuiltIn_Print_Titles_7" localSheetId="6">(#REF!,#REF!)</definedName>
    <definedName name="Excel_BuiltIn_Print_Titles_7" localSheetId="8">(#REF!,#REF!)</definedName>
    <definedName name="Excel_BuiltIn_Print_Titles_7" localSheetId="9">(#REF!,#REF!)</definedName>
    <definedName name="Excel_BuiltIn_Print_Titles_7" localSheetId="1">(#REF!,#REF!)</definedName>
    <definedName name="Excel_BuiltIn_Print_Titles_7" localSheetId="5">(#REF!,#REF!)</definedName>
    <definedName name="Excel_BuiltIn_Print_Titles_7">(#REF!,#REF!)</definedName>
    <definedName name="ва">('[4]ф. 2, таб. 1, стац'!$C$1:$E$65536,'[4]ф. 2, таб. 1, стац'!$A$4:$IV$8)</definedName>
    <definedName name="вац">('[3]ф. 2, таб. 1, стац'!$C$1:$E$65536,'[3]ф. 2, таб. 1, стац'!$A$4:$IV$8)</definedName>
    <definedName name="_xlnm.Print_Titles" localSheetId="0">'2025'!$A:$A,'2025'!$3:$5</definedName>
    <definedName name="_xlnm.Print_Titles" localSheetId="12">'протокол от 15.01.2026 №1'!$A:$A,'протокол от 15.01.2026 №1'!$4:$6</definedName>
    <definedName name="_xlnm.Print_Titles" localSheetId="11">'протокол от 26.12.2025 №16'!$A:$A,'протокол от 26.12.2025 №16'!$4:$6</definedName>
    <definedName name="_xlnm.Print_Titles" localSheetId="2">'протокол от 27.02.2025 № 3'!$A:$A,'протокол от 27.02.2025 № 3'!$3:$5</definedName>
    <definedName name="_xlnm.Print_Titles" localSheetId="3">'протокол от 27.03.2025 № 4'!$A:$A,'протокол от 27.03.2025 № 4'!$3:$5</definedName>
    <definedName name="_xlnm.Print_Titles" localSheetId="7">'протокол от 27.08.2025 № 10'!$A:$A,'протокол от 27.08.2025 № 10'!$2:$4</definedName>
    <definedName name="_xlnm.Print_Titles" localSheetId="4">'протокол от 28.05.2025 № 7'!$A:$A,'протокол от 28.05.2025 № 7'!$3:$5</definedName>
    <definedName name="_xlnm.Print_Titles" localSheetId="10">'протокол от 28.11.2025 №14'!$A:$A,'протокол от 28.11.2025 №14'!$4:$6</definedName>
    <definedName name="_xlnm.Print_Titles" localSheetId="6">'протокол от 29.07.2025 № 9'!$A:$A,'протокол от 29.07.2025 № 9'!$4:$6</definedName>
    <definedName name="_xlnm.Print_Titles" localSheetId="8">'протокол от 29.09.2025 № 11'!$A:$A,'протокол от 29.09.2025 № 11'!$4:$6</definedName>
    <definedName name="_xlnm.Print_Titles" localSheetId="9">'протокол от 29.10.2025 №12'!$A:$A,'протокол от 29.10.2025 №12'!$4:$6</definedName>
    <definedName name="_xlnm.Print_Titles" localSheetId="1">'протокол от 30.01.2025 № 2'!$A:$A,'протокол от 30.01.2025 № 2'!$3:$5</definedName>
    <definedName name="_xlnm.Print_Titles" localSheetId="5">'протокол от 30.06.2025 № 8'!$A:$A,'протокол от 30.06.2025 № 8'!$3:$5</definedName>
    <definedName name="й">('[5]ф. 2, таб. 1, стац'!$C$1:$E$65536,'[5]ф. 2, таб. 1, стац'!$A$4:$IV$8)</definedName>
    <definedName name="_xlnm.Print_Area" localSheetId="0">'2025'!$A$1:$AB$90</definedName>
    <definedName name="_xlnm.Print_Area" localSheetId="12">'протокол от 15.01.2026 №1'!$A$1:$AE$91</definedName>
    <definedName name="_xlnm.Print_Area" localSheetId="11">'протокол от 26.12.2025 №16'!$A$1:$AE$91</definedName>
    <definedName name="_xlnm.Print_Area" localSheetId="2">'протокол от 27.02.2025 № 3'!$A$1:$AB$90</definedName>
    <definedName name="_xlnm.Print_Area" localSheetId="3">'протокол от 27.03.2025 № 4'!$A$1:$AB$90</definedName>
    <definedName name="_xlnm.Print_Area" localSheetId="7">'протокол от 27.08.2025 № 10'!$A$1:$AE$89</definedName>
    <definedName name="_xlnm.Print_Area" localSheetId="4">'протокол от 28.05.2025 № 7'!$A$1:$AB$90</definedName>
    <definedName name="_xlnm.Print_Area" localSheetId="10">'протокол от 28.11.2025 №14'!$A$1:$AE$91</definedName>
    <definedName name="_xlnm.Print_Area" localSheetId="6">'протокол от 29.07.2025 № 9'!$A$1:$AE$91</definedName>
    <definedName name="_xlnm.Print_Area" localSheetId="8">'протокол от 29.09.2025 № 11'!$A$1:$AE$91</definedName>
    <definedName name="_xlnm.Print_Area" localSheetId="9">'протокол от 29.10.2025 №12'!$A$1:$AE$91</definedName>
    <definedName name="_xlnm.Print_Area" localSheetId="1">'протокол от 30.01.2025 № 2'!$A$1:$AB$90</definedName>
    <definedName name="_xlnm.Print_Area" localSheetId="5">'протокол от 30.06.2025 № 8'!$A$1:$AE$90</definedName>
  </definedNames>
  <calcPr calcId="145621"/>
</workbook>
</file>

<file path=xl/calcChain.xml><?xml version="1.0" encoding="utf-8"?>
<calcChain xmlns="http://schemas.openxmlformats.org/spreadsheetml/2006/main">
  <c r="AK91" i="16" l="1"/>
  <c r="AJ91" i="16"/>
  <c r="AI91" i="16"/>
  <c r="AH91" i="16"/>
  <c r="AG91" i="16"/>
  <c r="AF91" i="16"/>
  <c r="AE91" i="16"/>
  <c r="AD91" i="16"/>
  <c r="AC91" i="16"/>
  <c r="AB91" i="16"/>
  <c r="AA91" i="16"/>
  <c r="Z91" i="16"/>
  <c r="Y91" i="16"/>
  <c r="X91" i="16"/>
  <c r="W91" i="16"/>
  <c r="T91" i="16"/>
  <c r="S91" i="16"/>
  <c r="Q91" i="16"/>
  <c r="P91" i="16"/>
  <c r="K91" i="16"/>
  <c r="H91" i="16"/>
  <c r="G91" i="16"/>
  <c r="E91" i="16"/>
  <c r="B91" i="16"/>
  <c r="R90" i="16"/>
  <c r="O90" i="16"/>
  <c r="L90" i="16"/>
  <c r="I90" i="16"/>
  <c r="F90" i="16"/>
  <c r="C90" i="16"/>
  <c r="R89" i="16"/>
  <c r="L89" i="16"/>
  <c r="I89" i="16"/>
  <c r="F89" i="16"/>
  <c r="C89" i="16"/>
  <c r="R88" i="16"/>
  <c r="O88" i="16"/>
  <c r="L88" i="16"/>
  <c r="I88" i="16"/>
  <c r="F88" i="16"/>
  <c r="C88" i="16"/>
  <c r="R87" i="16"/>
  <c r="O87" i="16"/>
  <c r="L87" i="16"/>
  <c r="I87" i="16"/>
  <c r="F87" i="16"/>
  <c r="C87" i="16"/>
  <c r="R86" i="16"/>
  <c r="O86" i="16"/>
  <c r="L86" i="16"/>
  <c r="I86" i="16"/>
  <c r="F86" i="16"/>
  <c r="C86" i="16"/>
  <c r="R85" i="16"/>
  <c r="L85" i="16"/>
  <c r="I85" i="16"/>
  <c r="F85" i="16"/>
  <c r="C85" i="16"/>
  <c r="R84" i="16"/>
  <c r="L84" i="16"/>
  <c r="I84" i="16"/>
  <c r="F84" i="16"/>
  <c r="C84" i="16"/>
  <c r="R83" i="16"/>
  <c r="L83" i="16"/>
  <c r="I83" i="16"/>
  <c r="F83" i="16"/>
  <c r="C83" i="16"/>
  <c r="R82" i="16"/>
  <c r="L82" i="16"/>
  <c r="I82" i="16"/>
  <c r="F82" i="16"/>
  <c r="C82" i="16"/>
  <c r="R81" i="16"/>
  <c r="L81" i="16"/>
  <c r="I81" i="16"/>
  <c r="F81" i="16"/>
  <c r="C81" i="16"/>
  <c r="R80" i="16"/>
  <c r="L80" i="16"/>
  <c r="I80" i="16"/>
  <c r="F80" i="16"/>
  <c r="C80" i="16"/>
  <c r="R79" i="16"/>
  <c r="L79" i="16"/>
  <c r="I79" i="16"/>
  <c r="F79" i="16"/>
  <c r="C79" i="16"/>
  <c r="R78" i="16"/>
  <c r="L78" i="16"/>
  <c r="I78" i="16"/>
  <c r="F78" i="16"/>
  <c r="C78" i="16"/>
  <c r="R77" i="16"/>
  <c r="L77" i="16"/>
  <c r="I77" i="16"/>
  <c r="F77" i="16"/>
  <c r="C77" i="16"/>
  <c r="R76" i="16"/>
  <c r="L76" i="16"/>
  <c r="I76" i="16"/>
  <c r="F76" i="16"/>
  <c r="C76" i="16"/>
  <c r="R75" i="16"/>
  <c r="L75" i="16"/>
  <c r="I75" i="16"/>
  <c r="F75" i="16"/>
  <c r="C75" i="16"/>
  <c r="R74" i="16"/>
  <c r="L74" i="16"/>
  <c r="I74" i="16"/>
  <c r="F74" i="16"/>
  <c r="C74" i="16"/>
  <c r="R73" i="16"/>
  <c r="L73" i="16"/>
  <c r="I73" i="16"/>
  <c r="F73" i="16"/>
  <c r="C73" i="16"/>
  <c r="V72" i="16"/>
  <c r="V91" i="16" s="1"/>
  <c r="R72" i="16"/>
  <c r="L72" i="16"/>
  <c r="I72" i="16"/>
  <c r="F72" i="16"/>
  <c r="C72" i="16"/>
  <c r="R71" i="16"/>
  <c r="L71" i="16"/>
  <c r="I71" i="16"/>
  <c r="F71" i="16"/>
  <c r="C71" i="16"/>
  <c r="R70" i="16"/>
  <c r="L70" i="16"/>
  <c r="I70" i="16"/>
  <c r="F70" i="16"/>
  <c r="C70" i="16"/>
  <c r="R69" i="16"/>
  <c r="O69" i="16"/>
  <c r="N69" i="16"/>
  <c r="N91" i="16" s="1"/>
  <c r="L69" i="16"/>
  <c r="I69" i="16"/>
  <c r="F69" i="16"/>
  <c r="C69" i="16"/>
  <c r="R68" i="16"/>
  <c r="L68" i="16"/>
  <c r="I68" i="16"/>
  <c r="F68" i="16"/>
  <c r="C68" i="16"/>
  <c r="R67" i="16"/>
  <c r="L67" i="16"/>
  <c r="I67" i="16"/>
  <c r="F67" i="16"/>
  <c r="C67" i="16"/>
  <c r="R66" i="16"/>
  <c r="L66" i="16"/>
  <c r="I66" i="16"/>
  <c r="F66" i="16"/>
  <c r="C66" i="16"/>
  <c r="R65" i="16"/>
  <c r="M65" i="16"/>
  <c r="L65" i="16" s="1"/>
  <c r="I65" i="16"/>
  <c r="F65" i="16"/>
  <c r="C65" i="16"/>
  <c r="R64" i="16"/>
  <c r="M64" i="16"/>
  <c r="L64" i="16" s="1"/>
  <c r="J64" i="16"/>
  <c r="I64" i="16" s="1"/>
  <c r="F64" i="16"/>
  <c r="D64" i="16"/>
  <c r="C64" i="16" s="1"/>
  <c r="R63" i="16"/>
  <c r="L63" i="16"/>
  <c r="I63" i="16"/>
  <c r="F63" i="16"/>
  <c r="C63" i="16"/>
  <c r="R62" i="16"/>
  <c r="L62" i="16"/>
  <c r="I62" i="16"/>
  <c r="F62" i="16"/>
  <c r="C62" i="16"/>
  <c r="R61" i="16"/>
  <c r="L61" i="16"/>
  <c r="I61" i="16"/>
  <c r="F61" i="16"/>
  <c r="C61" i="16"/>
  <c r="R60" i="16"/>
  <c r="L60" i="16"/>
  <c r="I60" i="16"/>
  <c r="F60" i="16"/>
  <c r="C60" i="16"/>
  <c r="R59" i="16"/>
  <c r="L59" i="16"/>
  <c r="I59" i="16"/>
  <c r="F59" i="16"/>
  <c r="C59" i="16"/>
  <c r="R58" i="16"/>
  <c r="L58" i="16"/>
  <c r="I58" i="16"/>
  <c r="F58" i="16"/>
  <c r="C58" i="16"/>
  <c r="R57" i="16"/>
  <c r="M57" i="16"/>
  <c r="L57" i="16" s="1"/>
  <c r="J57" i="16"/>
  <c r="I57" i="16" s="1"/>
  <c r="F57" i="16"/>
  <c r="C57" i="16"/>
  <c r="R56" i="16"/>
  <c r="M56" i="16"/>
  <c r="I56" i="16"/>
  <c r="F56" i="16"/>
  <c r="C56" i="16"/>
  <c r="R55" i="16"/>
  <c r="L55" i="16"/>
  <c r="I55" i="16"/>
  <c r="F55" i="16"/>
  <c r="C55" i="16"/>
  <c r="R54" i="16"/>
  <c r="L54" i="16"/>
  <c r="I54" i="16"/>
  <c r="F54" i="16"/>
  <c r="C54" i="16"/>
  <c r="R53" i="16"/>
  <c r="L53" i="16"/>
  <c r="I53" i="16"/>
  <c r="F53" i="16"/>
  <c r="C53" i="16"/>
  <c r="R52" i="16"/>
  <c r="L52" i="16"/>
  <c r="I52" i="16"/>
  <c r="F52" i="16"/>
  <c r="C52" i="16"/>
  <c r="R51" i="16"/>
  <c r="L51" i="16"/>
  <c r="I51" i="16"/>
  <c r="F51" i="16"/>
  <c r="C51" i="16"/>
  <c r="R50" i="16"/>
  <c r="L50" i="16"/>
  <c r="I50" i="16"/>
  <c r="F50" i="16"/>
  <c r="C50" i="16"/>
  <c r="R49" i="16"/>
  <c r="L49" i="16"/>
  <c r="I49" i="16"/>
  <c r="F49" i="16"/>
  <c r="C49" i="16"/>
  <c r="R48" i="16"/>
  <c r="L48" i="16"/>
  <c r="I48" i="16"/>
  <c r="F48" i="16"/>
  <c r="C48" i="16"/>
  <c r="R47" i="16"/>
  <c r="L47" i="16"/>
  <c r="I47" i="16"/>
  <c r="F47" i="16"/>
  <c r="C47" i="16"/>
  <c r="R46" i="16"/>
  <c r="L46" i="16"/>
  <c r="I46" i="16"/>
  <c r="F46" i="16"/>
  <c r="C46" i="16"/>
  <c r="R45" i="16"/>
  <c r="L45" i="16"/>
  <c r="I45" i="16"/>
  <c r="F45" i="16"/>
  <c r="C45" i="16"/>
  <c r="R44" i="16"/>
  <c r="L44" i="16"/>
  <c r="I44" i="16"/>
  <c r="F44" i="16"/>
  <c r="C44" i="16"/>
  <c r="R43" i="16"/>
  <c r="L43" i="16"/>
  <c r="I43" i="16"/>
  <c r="F43" i="16"/>
  <c r="C43" i="16"/>
  <c r="R42" i="16"/>
  <c r="L42" i="16"/>
  <c r="I42" i="16"/>
  <c r="F42" i="16"/>
  <c r="C42" i="16"/>
  <c r="R41" i="16"/>
  <c r="L41" i="16"/>
  <c r="I41" i="16"/>
  <c r="F41" i="16"/>
  <c r="C41" i="16"/>
  <c r="R40" i="16"/>
  <c r="L40" i="16"/>
  <c r="J40" i="16"/>
  <c r="J91" i="16" s="1"/>
  <c r="I40" i="16"/>
  <c r="F40" i="16"/>
  <c r="C40" i="16"/>
  <c r="R39" i="16"/>
  <c r="L39" i="16"/>
  <c r="I39" i="16"/>
  <c r="F39" i="16"/>
  <c r="C39" i="16"/>
  <c r="R38" i="16"/>
  <c r="L38" i="16"/>
  <c r="I38" i="16"/>
  <c r="F38" i="16"/>
  <c r="C38" i="16"/>
  <c r="R37" i="16"/>
  <c r="L37" i="16"/>
  <c r="I37" i="16"/>
  <c r="F37" i="16"/>
  <c r="C37" i="16"/>
  <c r="R36" i="16"/>
  <c r="L36" i="16"/>
  <c r="I36" i="16"/>
  <c r="F36" i="16"/>
  <c r="C36" i="16"/>
  <c r="R35" i="16"/>
  <c r="L35" i="16"/>
  <c r="I35" i="16"/>
  <c r="F35" i="16"/>
  <c r="C35" i="16"/>
  <c r="R34" i="16"/>
  <c r="L34" i="16"/>
  <c r="I34" i="16"/>
  <c r="F34" i="16"/>
  <c r="C34" i="16"/>
  <c r="R33" i="16"/>
  <c r="L33" i="16"/>
  <c r="I33" i="16"/>
  <c r="F33" i="16"/>
  <c r="C33" i="16"/>
  <c r="R32" i="16"/>
  <c r="L32" i="16"/>
  <c r="I32" i="16"/>
  <c r="F32" i="16"/>
  <c r="D32" i="16"/>
  <c r="R31" i="16"/>
  <c r="L31" i="16"/>
  <c r="I31" i="16"/>
  <c r="F31" i="16"/>
  <c r="C31" i="16"/>
  <c r="R30" i="16"/>
  <c r="L30" i="16"/>
  <c r="I30" i="16"/>
  <c r="F30" i="16"/>
  <c r="C30" i="16"/>
  <c r="R29" i="16"/>
  <c r="L29" i="16"/>
  <c r="I29" i="16"/>
  <c r="F29" i="16"/>
  <c r="C29" i="16"/>
  <c r="R28" i="16"/>
  <c r="L28" i="16"/>
  <c r="I28" i="16"/>
  <c r="F28" i="16"/>
  <c r="C28" i="16"/>
  <c r="R27" i="16"/>
  <c r="L27" i="16"/>
  <c r="I27" i="16"/>
  <c r="F27" i="16"/>
  <c r="C27" i="16"/>
  <c r="R26" i="16"/>
  <c r="L26" i="16"/>
  <c r="I26" i="16"/>
  <c r="F26" i="16"/>
  <c r="C26" i="16"/>
  <c r="R25" i="16"/>
  <c r="L25" i="16"/>
  <c r="I25" i="16"/>
  <c r="F25" i="16"/>
  <c r="C25" i="16"/>
  <c r="R24" i="16"/>
  <c r="L24" i="16"/>
  <c r="I24" i="16"/>
  <c r="F24" i="16"/>
  <c r="C24" i="16"/>
  <c r="R23" i="16"/>
  <c r="L23" i="16"/>
  <c r="I23" i="16"/>
  <c r="F23" i="16"/>
  <c r="C23" i="16"/>
  <c r="R22" i="16"/>
  <c r="L22" i="16"/>
  <c r="I22" i="16"/>
  <c r="F22" i="16"/>
  <c r="C22" i="16"/>
  <c r="R21" i="16"/>
  <c r="L21" i="16"/>
  <c r="I21" i="16"/>
  <c r="F21" i="16"/>
  <c r="C21" i="16"/>
  <c r="R20" i="16"/>
  <c r="L20" i="16"/>
  <c r="I20" i="16"/>
  <c r="F20" i="16"/>
  <c r="C20" i="16"/>
  <c r="R19" i="16"/>
  <c r="L19" i="16"/>
  <c r="I19" i="16"/>
  <c r="F19" i="16"/>
  <c r="C19" i="16"/>
  <c r="R18" i="16"/>
  <c r="L18" i="16"/>
  <c r="I18" i="16"/>
  <c r="F18" i="16"/>
  <c r="C18" i="16"/>
  <c r="R17" i="16"/>
  <c r="L17" i="16"/>
  <c r="I17" i="16"/>
  <c r="F17" i="16"/>
  <c r="C17" i="16"/>
  <c r="R16" i="16"/>
  <c r="L16" i="16"/>
  <c r="I16" i="16"/>
  <c r="F16" i="16"/>
  <c r="C16" i="16"/>
  <c r="R15" i="16"/>
  <c r="L15" i="16"/>
  <c r="I15" i="16"/>
  <c r="F15" i="16"/>
  <c r="C15" i="16"/>
  <c r="R14" i="16"/>
  <c r="L14" i="16"/>
  <c r="I14" i="16"/>
  <c r="F14" i="16"/>
  <c r="C14" i="16"/>
  <c r="R13" i="16"/>
  <c r="L13" i="16"/>
  <c r="I13" i="16"/>
  <c r="F13" i="16"/>
  <c r="C13" i="16"/>
  <c r="R12" i="16"/>
  <c r="L12" i="16"/>
  <c r="I12" i="16"/>
  <c r="F12" i="16"/>
  <c r="C12" i="16"/>
  <c r="R11" i="16"/>
  <c r="L11" i="16"/>
  <c r="I11" i="16"/>
  <c r="F11" i="16"/>
  <c r="C11" i="16"/>
  <c r="R10" i="16"/>
  <c r="L10" i="16"/>
  <c r="I10" i="16"/>
  <c r="F10" i="16"/>
  <c r="C10" i="16"/>
  <c r="R9" i="16"/>
  <c r="L9" i="16"/>
  <c r="I9" i="16"/>
  <c r="F9" i="16"/>
  <c r="C9" i="16"/>
  <c r="R8" i="16"/>
  <c r="L8" i="16"/>
  <c r="I8" i="16"/>
  <c r="F8" i="16"/>
  <c r="C8" i="16"/>
  <c r="R7" i="16"/>
  <c r="L7" i="16"/>
  <c r="I7" i="16"/>
  <c r="F7" i="16"/>
  <c r="R91" i="16" l="1"/>
  <c r="D91" i="16"/>
  <c r="I91" i="16"/>
  <c r="O91" i="16"/>
  <c r="F91" i="16"/>
  <c r="M91" i="16"/>
  <c r="C32" i="16"/>
  <c r="C91" i="16" s="1"/>
  <c r="U72" i="16"/>
  <c r="U91" i="16" s="1"/>
  <c r="L56" i="16"/>
  <c r="L91" i="16" s="1"/>
  <c r="AK91" i="13"/>
  <c r="AJ91" i="13"/>
  <c r="AI91" i="13"/>
  <c r="AH91" i="13"/>
  <c r="AG91" i="13"/>
  <c r="AF91" i="13"/>
  <c r="AE91" i="13"/>
  <c r="AB91" i="13"/>
  <c r="S91" i="13"/>
  <c r="P91" i="13"/>
  <c r="G91" i="13"/>
  <c r="Z90" i="13"/>
  <c r="O90" i="13"/>
  <c r="N90" i="13" s="1"/>
  <c r="Z89" i="13"/>
  <c r="O89" i="13"/>
  <c r="N89" i="13" s="1"/>
  <c r="Z88" i="13"/>
  <c r="O88" i="13"/>
  <c r="N88" i="13" s="1"/>
  <c r="Z87" i="13"/>
  <c r="O87" i="13"/>
  <c r="N87" i="13" s="1"/>
  <c r="Z86" i="13"/>
  <c r="O86" i="13"/>
  <c r="N86" i="13" s="1"/>
  <c r="AC85" i="13"/>
  <c r="Z85" i="13"/>
  <c r="W85" i="13"/>
  <c r="T85" i="13"/>
  <c r="Q85" i="13"/>
  <c r="N85" i="13"/>
  <c r="K85" i="13"/>
  <c r="H85" i="13"/>
  <c r="E85" i="13"/>
  <c r="B85" i="13"/>
  <c r="AC84" i="13"/>
  <c r="Z84" i="13"/>
  <c r="W84" i="13"/>
  <c r="T84" i="13"/>
  <c r="Q84" i="13"/>
  <c r="N84" i="13"/>
  <c r="K84" i="13"/>
  <c r="H84" i="13"/>
  <c r="E84" i="13"/>
  <c r="B84" i="13"/>
  <c r="AC83" i="13"/>
  <c r="Z83" i="13"/>
  <c r="W83" i="13"/>
  <c r="T83" i="13"/>
  <c r="Q83" i="13"/>
  <c r="N83" i="13"/>
  <c r="K83" i="13"/>
  <c r="H83" i="13"/>
  <c r="F83" i="13"/>
  <c r="E83" i="13"/>
  <c r="C83" i="13"/>
  <c r="B83" i="13" s="1"/>
  <c r="Z82" i="13"/>
  <c r="T82" i="13"/>
  <c r="Z81" i="13"/>
  <c r="T81" i="13"/>
  <c r="AC80" i="13"/>
  <c r="Z80" i="13"/>
  <c r="W80" i="13"/>
  <c r="T80" i="13"/>
  <c r="Q80" i="13"/>
  <c r="N80" i="13"/>
  <c r="K80" i="13"/>
  <c r="H80" i="13"/>
  <c r="F80" i="13"/>
  <c r="E80" i="13" s="1"/>
  <c r="B80" i="13"/>
  <c r="AC79" i="13"/>
  <c r="Z79" i="13"/>
  <c r="W79" i="13"/>
  <c r="T79" i="13"/>
  <c r="Q79" i="13"/>
  <c r="N79" i="13"/>
  <c r="K79" i="13"/>
  <c r="H79" i="13"/>
  <c r="E79" i="13"/>
  <c r="C79" i="13"/>
  <c r="B79" i="13" s="1"/>
  <c r="AC78" i="13"/>
  <c r="Z78" i="13"/>
  <c r="W78" i="13"/>
  <c r="T78" i="13"/>
  <c r="Q78" i="13"/>
  <c r="N78" i="13"/>
  <c r="K78" i="13"/>
  <c r="H78" i="13"/>
  <c r="E78" i="13"/>
  <c r="B78" i="13"/>
  <c r="AC77" i="13"/>
  <c r="Z77" i="13"/>
  <c r="W77" i="13"/>
  <c r="T77" i="13"/>
  <c r="Q77" i="13"/>
  <c r="N77" i="13"/>
  <c r="K77" i="13"/>
  <c r="H77" i="13"/>
  <c r="E77" i="13"/>
  <c r="B77" i="13"/>
  <c r="AC76" i="13"/>
  <c r="Z76" i="13"/>
  <c r="W76" i="13"/>
  <c r="T76" i="13"/>
  <c r="Q76" i="13"/>
  <c r="N76" i="13"/>
  <c r="K76" i="13"/>
  <c r="H76" i="13"/>
  <c r="E76" i="13"/>
  <c r="B76" i="13"/>
  <c r="AC75" i="13"/>
  <c r="Z75" i="13"/>
  <c r="W75" i="13"/>
  <c r="T75" i="13"/>
  <c r="Q75" i="13"/>
  <c r="N75" i="13"/>
  <c r="K75" i="13"/>
  <c r="H75" i="13"/>
  <c r="E75" i="13"/>
  <c r="C75" i="13"/>
  <c r="B75" i="13" s="1"/>
  <c r="AC74" i="13"/>
  <c r="Z74" i="13"/>
  <c r="W74" i="13"/>
  <c r="T74" i="13"/>
  <c r="Q74" i="13"/>
  <c r="N74" i="13"/>
  <c r="K74" i="13"/>
  <c r="H74" i="13"/>
  <c r="E74" i="13"/>
  <c r="B74" i="13"/>
  <c r="AC73" i="13"/>
  <c r="Z73" i="13"/>
  <c r="W73" i="13"/>
  <c r="T73" i="13"/>
  <c r="R73" i="13"/>
  <c r="Q73" i="13" s="1"/>
  <c r="N73" i="13"/>
  <c r="K73" i="13"/>
  <c r="H73" i="13"/>
  <c r="E73" i="13"/>
  <c r="C73" i="13"/>
  <c r="B73" i="13" s="1"/>
  <c r="AC72" i="13"/>
  <c r="Z72" i="13"/>
  <c r="Y72" i="13"/>
  <c r="Y91" i="13" s="1"/>
  <c r="X72" i="13"/>
  <c r="X91" i="13" s="1"/>
  <c r="V72" i="13"/>
  <c r="V91" i="13" s="1"/>
  <c r="U72" i="13"/>
  <c r="U91" i="13" s="1"/>
  <c r="Q72" i="13"/>
  <c r="N72" i="13"/>
  <c r="K72" i="13"/>
  <c r="I72" i="13"/>
  <c r="H72" i="13" s="1"/>
  <c r="E72" i="13"/>
  <c r="C72" i="13"/>
  <c r="B72" i="13" s="1"/>
  <c r="AC71" i="13"/>
  <c r="Z71" i="13"/>
  <c r="W71" i="13"/>
  <c r="T71" i="13"/>
  <c r="Q71" i="13"/>
  <c r="N71" i="13"/>
  <c r="K71" i="13"/>
  <c r="H71" i="13"/>
  <c r="E71" i="13"/>
  <c r="C71" i="13"/>
  <c r="B71" i="13" s="1"/>
  <c r="AC70" i="13"/>
  <c r="Z70" i="13"/>
  <c r="W70" i="13"/>
  <c r="T70" i="13"/>
  <c r="Q70" i="13"/>
  <c r="N70" i="13"/>
  <c r="K70" i="13"/>
  <c r="H70" i="13"/>
  <c r="E70" i="13"/>
  <c r="B70" i="13"/>
  <c r="AC69" i="13"/>
  <c r="Z69" i="13"/>
  <c r="W69" i="13"/>
  <c r="T69" i="13"/>
  <c r="Q69" i="13"/>
  <c r="O69" i="13"/>
  <c r="L69" i="13"/>
  <c r="K69" i="13" s="1"/>
  <c r="H69" i="13"/>
  <c r="F69" i="13"/>
  <c r="E69" i="13" s="1"/>
  <c r="C69" i="13"/>
  <c r="B69" i="13" s="1"/>
  <c r="AC68" i="13"/>
  <c r="Z68" i="13"/>
  <c r="W68" i="13"/>
  <c r="T68" i="13"/>
  <c r="Q68" i="13"/>
  <c r="N68" i="13"/>
  <c r="K68" i="13"/>
  <c r="H68" i="13"/>
  <c r="E68" i="13"/>
  <c r="B68" i="13"/>
  <c r="AC67" i="13"/>
  <c r="Z67" i="13"/>
  <c r="W67" i="13"/>
  <c r="T67" i="13"/>
  <c r="Q67" i="13"/>
  <c r="N67" i="13"/>
  <c r="K67" i="13"/>
  <c r="H67" i="13"/>
  <c r="E67" i="13"/>
  <c r="C67" i="13"/>
  <c r="B67" i="13" s="1"/>
  <c r="AD66" i="13"/>
  <c r="AC66" i="13" s="1"/>
  <c r="AA66" i="13"/>
  <c r="AA91" i="13" s="1"/>
  <c r="W66" i="13"/>
  <c r="T66" i="13"/>
  <c r="Q66" i="13"/>
  <c r="N66" i="13"/>
  <c r="L66" i="13"/>
  <c r="K66" i="13" s="1"/>
  <c r="H66" i="13"/>
  <c r="E66" i="13"/>
  <c r="C66" i="13"/>
  <c r="B66" i="13" s="1"/>
  <c r="AC65" i="13"/>
  <c r="Z65" i="13"/>
  <c r="W65" i="13"/>
  <c r="T65" i="13"/>
  <c r="Q65" i="13"/>
  <c r="N65" i="13"/>
  <c r="M65" i="13"/>
  <c r="K65" i="13" s="1"/>
  <c r="H65" i="13"/>
  <c r="E65" i="13"/>
  <c r="B65" i="13"/>
  <c r="AC64" i="13"/>
  <c r="Z64" i="13"/>
  <c r="W64" i="13"/>
  <c r="T64" i="13"/>
  <c r="Q64" i="13"/>
  <c r="N64" i="13"/>
  <c r="M64" i="13"/>
  <c r="K64" i="13"/>
  <c r="J64" i="13"/>
  <c r="H64" i="13" s="1"/>
  <c r="E64" i="13"/>
  <c r="D64" i="13"/>
  <c r="B64" i="13" s="1"/>
  <c r="AC63" i="13"/>
  <c r="Z63" i="13"/>
  <c r="W63" i="13"/>
  <c r="T63" i="13"/>
  <c r="Q63" i="13"/>
  <c r="N63" i="13"/>
  <c r="K63" i="13"/>
  <c r="H63" i="13"/>
  <c r="F63" i="13"/>
  <c r="E63" i="13" s="1"/>
  <c r="C63" i="13"/>
  <c r="B63" i="13" s="1"/>
  <c r="AC62" i="13"/>
  <c r="Z62" i="13"/>
  <c r="W62" i="13"/>
  <c r="T62" i="13"/>
  <c r="Q62" i="13"/>
  <c r="N62" i="13"/>
  <c r="L62" i="13"/>
  <c r="K62" i="13" s="1"/>
  <c r="I62" i="13"/>
  <c r="H62" i="13"/>
  <c r="E62" i="13"/>
  <c r="B62" i="13"/>
  <c r="AC61" i="13"/>
  <c r="Z61" i="13"/>
  <c r="W61" i="13"/>
  <c r="T61" i="13"/>
  <c r="Q61" i="13"/>
  <c r="N61" i="13"/>
  <c r="K61" i="13"/>
  <c r="H61" i="13"/>
  <c r="E61" i="13"/>
  <c r="B61" i="13"/>
  <c r="AC60" i="13"/>
  <c r="Z60" i="13"/>
  <c r="W60" i="13"/>
  <c r="T60" i="13"/>
  <c r="Q60" i="13"/>
  <c r="N60" i="13"/>
  <c r="K60" i="13"/>
  <c r="H60" i="13"/>
  <c r="E60" i="13"/>
  <c r="B60" i="13"/>
  <c r="L59" i="13"/>
  <c r="K59" i="13"/>
  <c r="H59" i="13"/>
  <c r="F59" i="13"/>
  <c r="E59" i="13" s="1"/>
  <c r="C59" i="13"/>
  <c r="B59" i="13"/>
  <c r="AC58" i="13"/>
  <c r="Z58" i="13"/>
  <c r="W58" i="13"/>
  <c r="T58" i="13"/>
  <c r="Q58" i="13"/>
  <c r="N58" i="13"/>
  <c r="K58" i="13"/>
  <c r="I58" i="13"/>
  <c r="H58" i="13" s="1"/>
  <c r="E58" i="13"/>
  <c r="B58" i="13"/>
  <c r="AC57" i="13"/>
  <c r="Z57" i="13"/>
  <c r="W57" i="13"/>
  <c r="T57" i="13"/>
  <c r="Q57" i="13"/>
  <c r="N57" i="13"/>
  <c r="M57" i="13"/>
  <c r="K57" i="13" s="1"/>
  <c r="J57" i="13"/>
  <c r="H57" i="13" s="1"/>
  <c r="E57" i="13"/>
  <c r="B57" i="13"/>
  <c r="AC56" i="13"/>
  <c r="Z56" i="13"/>
  <c r="W56" i="13"/>
  <c r="T56" i="13"/>
  <c r="Q56" i="13"/>
  <c r="N56" i="13"/>
  <c r="M56" i="13"/>
  <c r="K56" i="13" s="1"/>
  <c r="H56" i="13"/>
  <c r="E56" i="13"/>
  <c r="B56" i="13"/>
  <c r="AC55" i="13"/>
  <c r="Z55" i="13"/>
  <c r="W55" i="13"/>
  <c r="T55" i="13"/>
  <c r="Q55" i="13"/>
  <c r="N55" i="13"/>
  <c r="K55" i="13"/>
  <c r="H55" i="13"/>
  <c r="E55" i="13"/>
  <c r="C55" i="13"/>
  <c r="B55" i="13" s="1"/>
  <c r="AC54" i="13"/>
  <c r="Z54" i="13"/>
  <c r="W54" i="13"/>
  <c r="T54" i="13"/>
  <c r="Q54" i="13"/>
  <c r="N54" i="13"/>
  <c r="K54" i="13"/>
  <c r="H54" i="13"/>
  <c r="E54" i="13"/>
  <c r="C54" i="13"/>
  <c r="B54" i="13" s="1"/>
  <c r="AC53" i="13"/>
  <c r="Z53" i="13"/>
  <c r="W53" i="13"/>
  <c r="T53" i="13"/>
  <c r="Q53" i="13"/>
  <c r="N53" i="13"/>
  <c r="L53" i="13"/>
  <c r="K53" i="13" s="1"/>
  <c r="H53" i="13"/>
  <c r="E53" i="13"/>
  <c r="C53" i="13"/>
  <c r="B53" i="13" s="1"/>
  <c r="AD52" i="13"/>
  <c r="AC52" i="13"/>
  <c r="Z52" i="13"/>
  <c r="W52" i="13"/>
  <c r="T52" i="13"/>
  <c r="Q52" i="13"/>
  <c r="N52" i="13"/>
  <c r="K52" i="13"/>
  <c r="H52" i="13"/>
  <c r="E52" i="13"/>
  <c r="B52" i="13"/>
  <c r="AC51" i="13"/>
  <c r="Z51" i="13"/>
  <c r="W51" i="13"/>
  <c r="T51" i="13"/>
  <c r="Q51" i="13"/>
  <c r="N51" i="13"/>
  <c r="L51" i="13"/>
  <c r="K51" i="13" s="1"/>
  <c r="H51" i="13"/>
  <c r="E51" i="13"/>
  <c r="B51" i="13"/>
  <c r="AC50" i="13"/>
  <c r="Z50" i="13"/>
  <c r="W50" i="13"/>
  <c r="T50" i="13"/>
  <c r="Q50" i="13"/>
  <c r="N50" i="13"/>
  <c r="K50" i="13"/>
  <c r="H50" i="13"/>
  <c r="E50" i="13"/>
  <c r="C50" i="13"/>
  <c r="B50" i="13" s="1"/>
  <c r="AC49" i="13"/>
  <c r="Z49" i="13"/>
  <c r="W49" i="13"/>
  <c r="T49" i="13"/>
  <c r="Q49" i="13"/>
  <c r="N49" i="13"/>
  <c r="K49" i="13"/>
  <c r="H49" i="13"/>
  <c r="F49" i="13"/>
  <c r="E49" i="13" s="1"/>
  <c r="C49" i="13"/>
  <c r="B49" i="13" s="1"/>
  <c r="AC48" i="13"/>
  <c r="Z48" i="13"/>
  <c r="W48" i="13"/>
  <c r="T48" i="13"/>
  <c r="Q48" i="13"/>
  <c r="N48" i="13"/>
  <c r="K48" i="13"/>
  <c r="I48" i="13"/>
  <c r="H48" i="13" s="1"/>
  <c r="E48" i="13"/>
  <c r="B48" i="13"/>
  <c r="AC47" i="13"/>
  <c r="Z47" i="13"/>
  <c r="W47" i="13"/>
  <c r="T47" i="13"/>
  <c r="Q47" i="13"/>
  <c r="N47" i="13"/>
  <c r="K47" i="13"/>
  <c r="I47" i="13"/>
  <c r="H47" i="13" s="1"/>
  <c r="E47" i="13"/>
  <c r="B47" i="13"/>
  <c r="AC46" i="13"/>
  <c r="Z46" i="13"/>
  <c r="W46" i="13"/>
  <c r="T46" i="13"/>
  <c r="Q46" i="13"/>
  <c r="N46" i="13"/>
  <c r="K46" i="13"/>
  <c r="H46" i="13"/>
  <c r="E46" i="13"/>
  <c r="C46" i="13"/>
  <c r="B46" i="13" s="1"/>
  <c r="AC45" i="13"/>
  <c r="Z45" i="13"/>
  <c r="W45" i="13"/>
  <c r="T45" i="13"/>
  <c r="Q45" i="13"/>
  <c r="N45" i="13"/>
  <c r="K45" i="13"/>
  <c r="H45" i="13"/>
  <c r="E45" i="13"/>
  <c r="B45" i="13"/>
  <c r="AC44" i="13"/>
  <c r="Z44" i="13"/>
  <c r="W44" i="13"/>
  <c r="T44" i="13"/>
  <c r="Q44" i="13"/>
  <c r="N44" i="13"/>
  <c r="K44" i="13"/>
  <c r="H44" i="13"/>
  <c r="E44" i="13"/>
  <c r="B44" i="13"/>
  <c r="AC43" i="13"/>
  <c r="Z43" i="13"/>
  <c r="W43" i="13"/>
  <c r="T43" i="13"/>
  <c r="Q43" i="13"/>
  <c r="N43" i="13"/>
  <c r="K43" i="13"/>
  <c r="H43" i="13"/>
  <c r="E43" i="13"/>
  <c r="B43" i="13"/>
  <c r="AC42" i="13"/>
  <c r="Z42" i="13"/>
  <c r="W42" i="13"/>
  <c r="T42" i="13"/>
  <c r="R42" i="13"/>
  <c r="R91" i="13" s="1"/>
  <c r="N42" i="13"/>
  <c r="K42" i="13"/>
  <c r="H42" i="13"/>
  <c r="F42" i="13"/>
  <c r="E42" i="13" s="1"/>
  <c r="C42" i="13"/>
  <c r="B42" i="13" s="1"/>
  <c r="AC41" i="13"/>
  <c r="Z41" i="13"/>
  <c r="W41" i="13"/>
  <c r="T41" i="13"/>
  <c r="Q41" i="13"/>
  <c r="N41" i="13"/>
  <c r="K41" i="13"/>
  <c r="H41" i="13"/>
  <c r="E41" i="13"/>
  <c r="B41" i="13"/>
  <c r="AC40" i="13"/>
  <c r="Z40" i="13"/>
  <c r="W40" i="13"/>
  <c r="T40" i="13"/>
  <c r="Q40" i="13"/>
  <c r="N40" i="13"/>
  <c r="K40" i="13"/>
  <c r="J40" i="13"/>
  <c r="I40" i="13"/>
  <c r="E40" i="13"/>
  <c r="B40" i="13"/>
  <c r="AC39" i="13"/>
  <c r="Z39" i="13"/>
  <c r="W39" i="13"/>
  <c r="T39" i="13"/>
  <c r="Q39" i="13"/>
  <c r="N39" i="13"/>
  <c r="K39" i="13"/>
  <c r="I39" i="13"/>
  <c r="H39" i="13" s="1"/>
  <c r="E39" i="13"/>
  <c r="B39" i="13"/>
  <c r="AC38" i="13"/>
  <c r="Z38" i="13"/>
  <c r="W38" i="13"/>
  <c r="T38" i="13"/>
  <c r="Q38" i="13"/>
  <c r="N38" i="13"/>
  <c r="K38" i="13"/>
  <c r="H38" i="13"/>
  <c r="E38" i="13"/>
  <c r="B38" i="13"/>
  <c r="AC37" i="13"/>
  <c r="Z37" i="13"/>
  <c r="W37" i="13"/>
  <c r="T37" i="13"/>
  <c r="Q37" i="13"/>
  <c r="N37" i="13"/>
  <c r="K37" i="13"/>
  <c r="H37" i="13"/>
  <c r="E37" i="13"/>
  <c r="B37" i="13"/>
  <c r="AC36" i="13"/>
  <c r="Z36" i="13"/>
  <c r="W36" i="13"/>
  <c r="T36" i="13"/>
  <c r="Q36" i="13"/>
  <c r="N36" i="13"/>
  <c r="K36" i="13"/>
  <c r="I36" i="13"/>
  <c r="H36" i="13" s="1"/>
  <c r="E36" i="13"/>
  <c r="C36" i="13"/>
  <c r="B36" i="13" s="1"/>
  <c r="AC35" i="13"/>
  <c r="Z35" i="13"/>
  <c r="W35" i="13"/>
  <c r="T35" i="13"/>
  <c r="Q35" i="13"/>
  <c r="N35" i="13"/>
  <c r="K35" i="13"/>
  <c r="H35" i="13"/>
  <c r="E35" i="13"/>
  <c r="B35" i="13"/>
  <c r="AC34" i="13"/>
  <c r="Z34" i="13"/>
  <c r="W34" i="13"/>
  <c r="T34" i="13"/>
  <c r="Q34" i="13"/>
  <c r="N34" i="13"/>
  <c r="K34" i="13"/>
  <c r="H34" i="13"/>
  <c r="E34" i="13"/>
  <c r="B34" i="13"/>
  <c r="AC33" i="13"/>
  <c r="Z33" i="13"/>
  <c r="W33" i="13"/>
  <c r="T33" i="13"/>
  <c r="Q33" i="13"/>
  <c r="N33" i="13"/>
  <c r="K33" i="13"/>
  <c r="H33" i="13"/>
  <c r="E33" i="13"/>
  <c r="B33" i="13"/>
  <c r="AC32" i="13"/>
  <c r="Z32" i="13"/>
  <c r="W32" i="13"/>
  <c r="T32" i="13"/>
  <c r="Q32" i="13"/>
  <c r="N32" i="13"/>
  <c r="K32" i="13"/>
  <c r="H32" i="13"/>
  <c r="E32" i="13"/>
  <c r="D32" i="13"/>
  <c r="C32" i="13"/>
  <c r="B32" i="13" s="1"/>
  <c r="AC31" i="13"/>
  <c r="Z31" i="13"/>
  <c r="W31" i="13"/>
  <c r="T31" i="13"/>
  <c r="Q31" i="13"/>
  <c r="N31" i="13"/>
  <c r="K31" i="13"/>
  <c r="H31" i="13"/>
  <c r="E31" i="13"/>
  <c r="C31" i="13"/>
  <c r="B31" i="13" s="1"/>
  <c r="AC30" i="13"/>
  <c r="Z30" i="13"/>
  <c r="W30" i="13"/>
  <c r="T30" i="13"/>
  <c r="Q30" i="13"/>
  <c r="N30" i="13"/>
  <c r="K30" i="13"/>
  <c r="H30" i="13"/>
  <c r="E30" i="13"/>
  <c r="B30" i="13"/>
  <c r="AC29" i="13"/>
  <c r="Z29" i="13"/>
  <c r="W29" i="13"/>
  <c r="T29" i="13"/>
  <c r="Q29" i="13"/>
  <c r="N29" i="13"/>
  <c r="K29" i="13"/>
  <c r="H29" i="13"/>
  <c r="E29" i="13"/>
  <c r="C29" i="13"/>
  <c r="B29" i="13" s="1"/>
  <c r="AC28" i="13"/>
  <c r="Z28" i="13"/>
  <c r="W28" i="13"/>
  <c r="T28" i="13"/>
  <c r="Q28" i="13"/>
  <c r="N28" i="13"/>
  <c r="K28" i="13"/>
  <c r="H28" i="13"/>
  <c r="E28" i="13"/>
  <c r="B28" i="13"/>
  <c r="AC27" i="13"/>
  <c r="Z27" i="13"/>
  <c r="W27" i="13"/>
  <c r="T27" i="13"/>
  <c r="Q27" i="13"/>
  <c r="N27" i="13"/>
  <c r="K27" i="13"/>
  <c r="H27" i="13"/>
  <c r="E27" i="13"/>
  <c r="B27" i="13"/>
  <c r="AC26" i="13"/>
  <c r="Z26" i="13"/>
  <c r="W26" i="13"/>
  <c r="T26" i="13"/>
  <c r="Q26" i="13"/>
  <c r="N26" i="13"/>
  <c r="K26" i="13"/>
  <c r="H26" i="13"/>
  <c r="E26" i="13"/>
  <c r="C26" i="13"/>
  <c r="B26" i="13" s="1"/>
  <c r="AC25" i="13"/>
  <c r="Z25" i="13"/>
  <c r="W25" i="13"/>
  <c r="T25" i="13"/>
  <c r="Q25" i="13"/>
  <c r="N25" i="13"/>
  <c r="K25" i="13"/>
  <c r="H25" i="13"/>
  <c r="E25" i="13"/>
  <c r="B25" i="13"/>
  <c r="AC24" i="13"/>
  <c r="Z24" i="13"/>
  <c r="W24" i="13"/>
  <c r="T24" i="13"/>
  <c r="Q24" i="13"/>
  <c r="N24" i="13"/>
  <c r="K24" i="13"/>
  <c r="H24" i="13"/>
  <c r="E24" i="13"/>
  <c r="B24" i="13"/>
  <c r="AC23" i="13"/>
  <c r="Z23" i="13"/>
  <c r="W23" i="13"/>
  <c r="T23" i="13"/>
  <c r="Q23" i="13"/>
  <c r="N23" i="13"/>
  <c r="K23" i="13"/>
  <c r="H23" i="13"/>
  <c r="E23" i="13"/>
  <c r="B23" i="13"/>
  <c r="AC22" i="13"/>
  <c r="Z22" i="13"/>
  <c r="W22" i="13"/>
  <c r="T22" i="13"/>
  <c r="Q22" i="13"/>
  <c r="N22" i="13"/>
  <c r="K22" i="13"/>
  <c r="H22" i="13"/>
  <c r="E22" i="13"/>
  <c r="B22" i="13"/>
  <c r="AC21" i="13"/>
  <c r="Z21" i="13"/>
  <c r="W21" i="13"/>
  <c r="T21" i="13"/>
  <c r="Q21" i="13"/>
  <c r="N21" i="13"/>
  <c r="K21" i="13"/>
  <c r="H21" i="13"/>
  <c r="E21" i="13"/>
  <c r="B21" i="13"/>
  <c r="AC20" i="13"/>
  <c r="Z20" i="13"/>
  <c r="W20" i="13"/>
  <c r="T20" i="13"/>
  <c r="Q20" i="13"/>
  <c r="N20" i="13"/>
  <c r="L20" i="13"/>
  <c r="K20" i="13" s="1"/>
  <c r="H20" i="13"/>
  <c r="E20" i="13"/>
  <c r="C20" i="13"/>
  <c r="B20" i="13" s="1"/>
  <c r="AC19" i="13"/>
  <c r="Z19" i="13"/>
  <c r="W19" i="13"/>
  <c r="T19" i="13"/>
  <c r="Q19" i="13"/>
  <c r="N19" i="13"/>
  <c r="K19" i="13"/>
  <c r="H19" i="13"/>
  <c r="E19" i="13"/>
  <c r="B19" i="13"/>
  <c r="AC18" i="13"/>
  <c r="Z18" i="13"/>
  <c r="W18" i="13"/>
  <c r="T18" i="13"/>
  <c r="Q18" i="13"/>
  <c r="N18" i="13"/>
  <c r="K18" i="13"/>
  <c r="I18" i="13"/>
  <c r="H18" i="13"/>
  <c r="E18" i="13"/>
  <c r="B18" i="13"/>
  <c r="AC17" i="13"/>
  <c r="Z17" i="13"/>
  <c r="W17" i="13"/>
  <c r="T17" i="13"/>
  <c r="Q17" i="13"/>
  <c r="N17" i="13"/>
  <c r="L17" i="13"/>
  <c r="K17" i="13" s="1"/>
  <c r="H17" i="13"/>
  <c r="E17" i="13"/>
  <c r="B17" i="13"/>
  <c r="AC16" i="13"/>
  <c r="Z16" i="13"/>
  <c r="W16" i="13"/>
  <c r="T16" i="13"/>
  <c r="Q16" i="13"/>
  <c r="N16" i="13"/>
  <c r="K16" i="13"/>
  <c r="H16" i="13"/>
  <c r="E16" i="13"/>
  <c r="B16" i="13"/>
  <c r="AC15" i="13"/>
  <c r="Z15" i="13"/>
  <c r="W15" i="13"/>
  <c r="T15" i="13"/>
  <c r="Q15" i="13"/>
  <c r="N15" i="13"/>
  <c r="K15" i="13"/>
  <c r="H15" i="13"/>
  <c r="E15" i="13"/>
  <c r="C15" i="13"/>
  <c r="B15" i="13" s="1"/>
  <c r="AC14" i="13"/>
  <c r="Z14" i="13"/>
  <c r="W14" i="13"/>
  <c r="T14" i="13"/>
  <c r="Q14" i="13"/>
  <c r="N14" i="13"/>
  <c r="K14" i="13"/>
  <c r="H14" i="13"/>
  <c r="E14" i="13"/>
  <c r="B14" i="13"/>
  <c r="AC13" i="13"/>
  <c r="Z13" i="13"/>
  <c r="W13" i="13"/>
  <c r="T13" i="13"/>
  <c r="Q13" i="13"/>
  <c r="N13" i="13"/>
  <c r="L13" i="13"/>
  <c r="K13" i="13" s="1"/>
  <c r="H13" i="13"/>
  <c r="F13" i="13"/>
  <c r="E13" i="13" s="1"/>
  <c r="B13" i="13"/>
  <c r="AC12" i="13"/>
  <c r="Z12" i="13"/>
  <c r="W12" i="13"/>
  <c r="T12" i="13"/>
  <c r="Q12" i="13"/>
  <c r="N12" i="13"/>
  <c r="L12" i="13"/>
  <c r="K12" i="13"/>
  <c r="I12" i="13"/>
  <c r="H12" i="13" s="1"/>
  <c r="E12" i="13"/>
  <c r="C12" i="13"/>
  <c r="B12" i="13" s="1"/>
  <c r="AC11" i="13"/>
  <c r="Z11" i="13"/>
  <c r="W11" i="13"/>
  <c r="T11" i="13"/>
  <c r="Q11" i="13"/>
  <c r="N11" i="13"/>
  <c r="K11" i="13"/>
  <c r="H11" i="13"/>
  <c r="F11" i="13"/>
  <c r="E11" i="13"/>
  <c r="B11" i="13"/>
  <c r="AC10" i="13"/>
  <c r="Z10" i="13"/>
  <c r="W10" i="13"/>
  <c r="T10" i="13"/>
  <c r="Q10" i="13"/>
  <c r="N10" i="13"/>
  <c r="L10" i="13"/>
  <c r="K10" i="13" s="1"/>
  <c r="H10" i="13"/>
  <c r="E10" i="13"/>
  <c r="C10" i="13"/>
  <c r="B10" i="13" s="1"/>
  <c r="AC9" i="13"/>
  <c r="Z9" i="13"/>
  <c r="W9" i="13"/>
  <c r="T9" i="13"/>
  <c r="Q9" i="13"/>
  <c r="N9" i="13"/>
  <c r="K9" i="13"/>
  <c r="H9" i="13"/>
  <c r="E9" i="13"/>
  <c r="B9" i="13"/>
  <c r="AC8" i="13"/>
  <c r="Z8" i="13"/>
  <c r="W8" i="13"/>
  <c r="T8" i="13"/>
  <c r="Q8" i="13"/>
  <c r="N8" i="13"/>
  <c r="K8" i="13"/>
  <c r="H8" i="13"/>
  <c r="E8" i="13"/>
  <c r="B8" i="13"/>
  <c r="AC7" i="13"/>
  <c r="Z7" i="13"/>
  <c r="W7" i="13"/>
  <c r="T7" i="13"/>
  <c r="Q7" i="13"/>
  <c r="N7" i="13"/>
  <c r="K7" i="13"/>
  <c r="H7" i="13"/>
  <c r="E7" i="13"/>
  <c r="B7" i="13"/>
  <c r="O91" i="13" l="1"/>
  <c r="W72" i="13"/>
  <c r="W91" i="13" s="1"/>
  <c r="H40" i="13"/>
  <c r="H91" i="13" s="1"/>
  <c r="Z66" i="13"/>
  <c r="T72" i="13"/>
  <c r="T91" i="13"/>
  <c r="Q42" i="13"/>
  <c r="N69" i="13"/>
  <c r="L91" i="13"/>
  <c r="K91" i="13"/>
  <c r="C91" i="13"/>
  <c r="B91" i="13"/>
  <c r="N91" i="13"/>
  <c r="Z91" i="13"/>
  <c r="F91" i="13"/>
  <c r="E91" i="13"/>
  <c r="AC91" i="13"/>
  <c r="I91" i="13"/>
  <c r="J91" i="13"/>
  <c r="D91" i="13"/>
  <c r="M91" i="13"/>
  <c r="AD91" i="13"/>
  <c r="E89" i="8"/>
  <c r="F89" i="8"/>
  <c r="G89" i="8"/>
  <c r="H89" i="8"/>
  <c r="I89" i="8"/>
  <c r="J89" i="8"/>
  <c r="K89" i="8"/>
  <c r="L89" i="8"/>
  <c r="M89" i="8"/>
  <c r="N89" i="8"/>
  <c r="O89" i="8"/>
  <c r="P89" i="8"/>
  <c r="Q89" i="8"/>
  <c r="R89" i="8"/>
  <c r="S89" i="8"/>
  <c r="T89" i="8"/>
  <c r="U89" i="8"/>
  <c r="V89" i="8"/>
  <c r="W89" i="8"/>
  <c r="X89" i="8"/>
  <c r="Y89" i="8"/>
  <c r="Z89" i="8"/>
  <c r="AA89" i="8"/>
  <c r="AB89" i="8"/>
  <c r="AC89" i="8"/>
  <c r="AD89" i="8"/>
  <c r="AE89" i="8"/>
  <c r="C89" i="8"/>
  <c r="D89" i="8"/>
  <c r="B89" i="8"/>
  <c r="Q91" i="13" l="1"/>
  <c r="AE90" i="6"/>
  <c r="AB90" i="6"/>
  <c r="AA90" i="6"/>
  <c r="S90" i="6"/>
  <c r="R90" i="6"/>
  <c r="P90" i="6"/>
  <c r="M90" i="6"/>
  <c r="G90" i="6"/>
  <c r="F90" i="6"/>
  <c r="D90" i="6"/>
  <c r="Z89" i="6"/>
  <c r="N89" i="6"/>
  <c r="Z88" i="6"/>
  <c r="N88" i="6"/>
  <c r="Z87" i="6"/>
  <c r="N87" i="6"/>
  <c r="Z86" i="6"/>
  <c r="N86" i="6"/>
  <c r="Z85" i="6"/>
  <c r="O85" i="6"/>
  <c r="N85" i="6" s="1"/>
  <c r="AC84" i="6"/>
  <c r="Z84" i="6"/>
  <c r="W84" i="6"/>
  <c r="T84" i="6"/>
  <c r="Q84" i="6"/>
  <c r="N84" i="6"/>
  <c r="K84" i="6"/>
  <c r="H84" i="6"/>
  <c r="E84" i="6"/>
  <c r="B84" i="6"/>
  <c r="AC83" i="6"/>
  <c r="Z83" i="6"/>
  <c r="W83" i="6"/>
  <c r="T83" i="6"/>
  <c r="Q83" i="6"/>
  <c r="N83" i="6"/>
  <c r="K83" i="6"/>
  <c r="H83" i="6"/>
  <c r="E83" i="6"/>
  <c r="B83" i="6"/>
  <c r="AC82" i="6"/>
  <c r="Z82" i="6"/>
  <c r="W82" i="6"/>
  <c r="T82" i="6"/>
  <c r="Q82" i="6"/>
  <c r="N82" i="6"/>
  <c r="K82" i="6"/>
  <c r="H82" i="6"/>
  <c r="E82" i="6"/>
  <c r="C82" i="6"/>
  <c r="B82" i="6" s="1"/>
  <c r="Z81" i="6"/>
  <c r="T81" i="6"/>
  <c r="Z80" i="6"/>
  <c r="T80" i="6"/>
  <c r="AC79" i="6"/>
  <c r="Z79" i="6"/>
  <c r="W79" i="6"/>
  <c r="T79" i="6"/>
  <c r="Q79" i="6"/>
  <c r="N79" i="6"/>
  <c r="K79" i="6"/>
  <c r="H79" i="6"/>
  <c r="E79" i="6"/>
  <c r="B79" i="6"/>
  <c r="AC78" i="6"/>
  <c r="Z78" i="6"/>
  <c r="W78" i="6"/>
  <c r="T78" i="6"/>
  <c r="Q78" i="6"/>
  <c r="N78" i="6"/>
  <c r="K78" i="6"/>
  <c r="H78" i="6"/>
  <c r="E78" i="6"/>
  <c r="B78" i="6"/>
  <c r="AC77" i="6"/>
  <c r="Z77" i="6"/>
  <c r="W77" i="6"/>
  <c r="T77" i="6"/>
  <c r="Q77" i="6"/>
  <c r="N77" i="6"/>
  <c r="K77" i="6"/>
  <c r="H77" i="6"/>
  <c r="E77" i="6"/>
  <c r="B77" i="6"/>
  <c r="AC76" i="6"/>
  <c r="Z76" i="6"/>
  <c r="W76" i="6"/>
  <c r="T76" i="6"/>
  <c r="Q76" i="6"/>
  <c r="N76" i="6"/>
  <c r="K76" i="6"/>
  <c r="H76" i="6"/>
  <c r="E76" i="6"/>
  <c r="B76" i="6"/>
  <c r="AC75" i="6"/>
  <c r="Z75" i="6"/>
  <c r="W75" i="6"/>
  <c r="T75" i="6"/>
  <c r="Q75" i="6"/>
  <c r="N75" i="6"/>
  <c r="K75" i="6"/>
  <c r="H75" i="6"/>
  <c r="E75" i="6"/>
  <c r="B75" i="6"/>
  <c r="AC74" i="6"/>
  <c r="Z74" i="6"/>
  <c r="W74" i="6"/>
  <c r="T74" i="6"/>
  <c r="Q74" i="6"/>
  <c r="N74" i="6"/>
  <c r="K74" i="6"/>
  <c r="H74" i="6"/>
  <c r="E74" i="6"/>
  <c r="C74" i="6"/>
  <c r="B74" i="6" s="1"/>
  <c r="AC73" i="6"/>
  <c r="Z73" i="6"/>
  <c r="W73" i="6"/>
  <c r="T73" i="6"/>
  <c r="Q73" i="6"/>
  <c r="N73" i="6"/>
  <c r="K73" i="6"/>
  <c r="H73" i="6"/>
  <c r="E73" i="6"/>
  <c r="B73" i="6"/>
  <c r="AC72" i="6"/>
  <c r="Z72" i="6"/>
  <c r="W72" i="6"/>
  <c r="T72" i="6"/>
  <c r="Q72" i="6"/>
  <c r="N72" i="6"/>
  <c r="K72" i="6"/>
  <c r="H72" i="6"/>
  <c r="E72" i="6"/>
  <c r="B72" i="6"/>
  <c r="AC71" i="6"/>
  <c r="Z71" i="6"/>
  <c r="Y71" i="6"/>
  <c r="X71" i="6"/>
  <c r="X90" i="6" s="1"/>
  <c r="V71" i="6"/>
  <c r="V90" i="6" s="1"/>
  <c r="U71" i="6"/>
  <c r="U90" i="6" s="1"/>
  <c r="Q71" i="6"/>
  <c r="N71" i="6"/>
  <c r="K71" i="6"/>
  <c r="I71" i="6"/>
  <c r="H71" i="6" s="1"/>
  <c r="E71" i="6"/>
  <c r="B71" i="6"/>
  <c r="AC70" i="6"/>
  <c r="Z70" i="6"/>
  <c r="W70" i="6"/>
  <c r="T70" i="6"/>
  <c r="Q70" i="6"/>
  <c r="N70" i="6"/>
  <c r="K70" i="6"/>
  <c r="H70" i="6"/>
  <c r="E70" i="6"/>
  <c r="B70" i="6"/>
  <c r="AC69" i="6"/>
  <c r="Z69" i="6"/>
  <c r="W69" i="6"/>
  <c r="T69" i="6"/>
  <c r="Q69" i="6"/>
  <c r="N69" i="6"/>
  <c r="K69" i="6"/>
  <c r="H69" i="6"/>
  <c r="E69" i="6"/>
  <c r="B69" i="6"/>
  <c r="AC68" i="6"/>
  <c r="Z68" i="6"/>
  <c r="W68" i="6"/>
  <c r="T68" i="6"/>
  <c r="Q68" i="6"/>
  <c r="O68" i="6"/>
  <c r="O90" i="6" s="1"/>
  <c r="K68" i="6"/>
  <c r="H68" i="6"/>
  <c r="E68" i="6"/>
  <c r="B68" i="6"/>
  <c r="AC67" i="6"/>
  <c r="Z67" i="6"/>
  <c r="W67" i="6"/>
  <c r="T67" i="6"/>
  <c r="Q67" i="6"/>
  <c r="N67" i="6"/>
  <c r="K67" i="6"/>
  <c r="H67" i="6"/>
  <c r="E67" i="6"/>
  <c r="B67" i="6"/>
  <c r="AC66" i="6"/>
  <c r="Z66" i="6"/>
  <c r="W66" i="6"/>
  <c r="T66" i="6"/>
  <c r="Q66" i="6"/>
  <c r="N66" i="6"/>
  <c r="K66" i="6"/>
  <c r="H66" i="6"/>
  <c r="E66" i="6"/>
  <c r="B66" i="6"/>
  <c r="AC65" i="6"/>
  <c r="Z65" i="6"/>
  <c r="W65" i="6"/>
  <c r="T65" i="6"/>
  <c r="Q65" i="6"/>
  <c r="N65" i="6"/>
  <c r="K65" i="6"/>
  <c r="H65" i="6"/>
  <c r="E65" i="6"/>
  <c r="B65" i="6"/>
  <c r="AC64" i="6"/>
  <c r="Z64" i="6"/>
  <c r="W64" i="6"/>
  <c r="T64" i="6"/>
  <c r="Q64" i="6"/>
  <c r="N64" i="6"/>
  <c r="K64" i="6"/>
  <c r="H64" i="6"/>
  <c r="E64" i="6"/>
  <c r="B64" i="6"/>
  <c r="AC63" i="6"/>
  <c r="Z63" i="6"/>
  <c r="W63" i="6"/>
  <c r="T63" i="6"/>
  <c r="Q63" i="6"/>
  <c r="N63" i="6"/>
  <c r="K63" i="6"/>
  <c r="H63" i="6"/>
  <c r="E63" i="6"/>
  <c r="B63" i="6"/>
  <c r="AC62" i="6"/>
  <c r="Z62" i="6"/>
  <c r="W62" i="6"/>
  <c r="T62" i="6"/>
  <c r="Q62" i="6"/>
  <c r="N62" i="6"/>
  <c r="K62" i="6"/>
  <c r="H62" i="6"/>
  <c r="E62" i="6"/>
  <c r="B62" i="6"/>
  <c r="AC61" i="6"/>
  <c r="Z61" i="6"/>
  <c r="W61" i="6"/>
  <c r="T61" i="6"/>
  <c r="Q61" i="6"/>
  <c r="N61" i="6"/>
  <c r="K61" i="6"/>
  <c r="H61" i="6"/>
  <c r="E61" i="6"/>
  <c r="B61" i="6"/>
  <c r="AC60" i="6"/>
  <c r="Z60" i="6"/>
  <c r="W60" i="6"/>
  <c r="T60" i="6"/>
  <c r="Q60" i="6"/>
  <c r="N60" i="6"/>
  <c r="K60" i="6"/>
  <c r="H60" i="6"/>
  <c r="E60" i="6"/>
  <c r="B60" i="6"/>
  <c r="AC59" i="6"/>
  <c r="Z59" i="6"/>
  <c r="W59" i="6"/>
  <c r="T59" i="6"/>
  <c r="Q59" i="6"/>
  <c r="N59" i="6"/>
  <c r="K59" i="6"/>
  <c r="H59" i="6"/>
  <c r="E59" i="6"/>
  <c r="B59" i="6"/>
  <c r="AC58" i="6"/>
  <c r="Z58" i="6"/>
  <c r="W58" i="6"/>
  <c r="T58" i="6"/>
  <c r="Q58" i="6"/>
  <c r="N58" i="6"/>
  <c r="K58" i="6"/>
  <c r="H58" i="6"/>
  <c r="E58" i="6"/>
  <c r="B58" i="6"/>
  <c r="AC57" i="6"/>
  <c r="Z57" i="6"/>
  <c r="W57" i="6"/>
  <c r="T57" i="6"/>
  <c r="Q57" i="6"/>
  <c r="N57" i="6"/>
  <c r="K57" i="6"/>
  <c r="H57" i="6"/>
  <c r="E57" i="6"/>
  <c r="B57" i="6"/>
  <c r="AC56" i="6"/>
  <c r="Z56" i="6"/>
  <c r="W56" i="6"/>
  <c r="T56" i="6"/>
  <c r="Q56" i="6"/>
  <c r="N56" i="6"/>
  <c r="K56" i="6"/>
  <c r="H56" i="6"/>
  <c r="E56" i="6"/>
  <c r="B56" i="6"/>
  <c r="AC55" i="6"/>
  <c r="Z55" i="6"/>
  <c r="W55" i="6"/>
  <c r="T55" i="6"/>
  <c r="Q55" i="6"/>
  <c r="N55" i="6"/>
  <c r="K55" i="6"/>
  <c r="H55" i="6"/>
  <c r="E55" i="6"/>
  <c r="B55" i="6"/>
  <c r="AC54" i="6"/>
  <c r="Z54" i="6"/>
  <c r="W54" i="6"/>
  <c r="T54" i="6"/>
  <c r="Q54" i="6"/>
  <c r="N54" i="6"/>
  <c r="K54" i="6"/>
  <c r="H54" i="6"/>
  <c r="E54" i="6"/>
  <c r="B54" i="6"/>
  <c r="AC53" i="6"/>
  <c r="Z53" i="6"/>
  <c r="W53" i="6"/>
  <c r="T53" i="6"/>
  <c r="Q53" i="6"/>
  <c r="N53" i="6"/>
  <c r="K53" i="6"/>
  <c r="H53" i="6"/>
  <c r="E53" i="6"/>
  <c r="B53" i="6"/>
  <c r="AC52" i="6"/>
  <c r="Z52" i="6"/>
  <c r="W52" i="6"/>
  <c r="T52" i="6"/>
  <c r="Q52" i="6"/>
  <c r="N52" i="6"/>
  <c r="K52" i="6"/>
  <c r="H52" i="6"/>
  <c r="E52" i="6"/>
  <c r="B52" i="6"/>
  <c r="AD51" i="6"/>
  <c r="AD90" i="6" s="1"/>
  <c r="Z51" i="6"/>
  <c r="W51" i="6"/>
  <c r="T51" i="6"/>
  <c r="Q51" i="6"/>
  <c r="N51" i="6"/>
  <c r="K51" i="6"/>
  <c r="H51" i="6"/>
  <c r="E51" i="6"/>
  <c r="B51" i="6"/>
  <c r="AC50" i="6"/>
  <c r="Z50" i="6"/>
  <c r="W50" i="6"/>
  <c r="T50" i="6"/>
  <c r="Q50" i="6"/>
  <c r="N50" i="6"/>
  <c r="K50" i="6"/>
  <c r="H50" i="6"/>
  <c r="E50" i="6"/>
  <c r="B50" i="6"/>
  <c r="AC49" i="6"/>
  <c r="Z49" i="6"/>
  <c r="W49" i="6"/>
  <c r="T49" i="6"/>
  <c r="Q49" i="6"/>
  <c r="N49" i="6"/>
  <c r="K49" i="6"/>
  <c r="H49" i="6"/>
  <c r="E49" i="6"/>
  <c r="B49" i="6"/>
  <c r="AC48" i="6"/>
  <c r="Z48" i="6"/>
  <c r="W48" i="6"/>
  <c r="T48" i="6"/>
  <c r="Q48" i="6"/>
  <c r="N48" i="6"/>
  <c r="K48" i="6"/>
  <c r="H48" i="6"/>
  <c r="E48" i="6"/>
  <c r="B48" i="6"/>
  <c r="AC47" i="6"/>
  <c r="Z47" i="6"/>
  <c r="W47" i="6"/>
  <c r="T47" i="6"/>
  <c r="Q47" i="6"/>
  <c r="N47" i="6"/>
  <c r="K47" i="6"/>
  <c r="I47" i="6"/>
  <c r="H47" i="6" s="1"/>
  <c r="E47" i="6"/>
  <c r="B47" i="6"/>
  <c r="AC46" i="6"/>
  <c r="Z46" i="6"/>
  <c r="W46" i="6"/>
  <c r="T46" i="6"/>
  <c r="Q46" i="6"/>
  <c r="N46" i="6"/>
  <c r="K46" i="6"/>
  <c r="H46" i="6"/>
  <c r="E46" i="6"/>
  <c r="B46" i="6"/>
  <c r="AC45" i="6"/>
  <c r="Z45" i="6"/>
  <c r="W45" i="6"/>
  <c r="T45" i="6"/>
  <c r="Q45" i="6"/>
  <c r="N45" i="6"/>
  <c r="K45" i="6"/>
  <c r="H45" i="6"/>
  <c r="E45" i="6"/>
  <c r="B45" i="6"/>
  <c r="AC44" i="6"/>
  <c r="Z44" i="6"/>
  <c r="W44" i="6"/>
  <c r="T44" i="6"/>
  <c r="Q44" i="6"/>
  <c r="N44" i="6"/>
  <c r="K44" i="6"/>
  <c r="H44" i="6"/>
  <c r="E44" i="6"/>
  <c r="B44" i="6"/>
  <c r="AC43" i="6"/>
  <c r="Z43" i="6"/>
  <c r="W43" i="6"/>
  <c r="T43" i="6"/>
  <c r="Q43" i="6"/>
  <c r="N43" i="6"/>
  <c r="K43" i="6"/>
  <c r="H43" i="6"/>
  <c r="E43" i="6"/>
  <c r="B43" i="6"/>
  <c r="AC42" i="6"/>
  <c r="Z42" i="6"/>
  <c r="W42" i="6"/>
  <c r="T42" i="6"/>
  <c r="Q42" i="6"/>
  <c r="N42" i="6"/>
  <c r="K42" i="6"/>
  <c r="H42" i="6"/>
  <c r="E42" i="6"/>
  <c r="B42" i="6"/>
  <c r="AC41" i="6"/>
  <c r="Z41" i="6"/>
  <c r="W41" i="6"/>
  <c r="T41" i="6"/>
  <c r="Q41" i="6"/>
  <c r="N41" i="6"/>
  <c r="K41" i="6"/>
  <c r="H41" i="6"/>
  <c r="E41" i="6"/>
  <c r="B41" i="6"/>
  <c r="AC40" i="6"/>
  <c r="Z40" i="6"/>
  <c r="W40" i="6"/>
  <c r="T40" i="6"/>
  <c r="Q40" i="6"/>
  <c r="N40" i="6"/>
  <c r="K40" i="6"/>
  <c r="H40" i="6"/>
  <c r="E40" i="6"/>
  <c r="B40" i="6"/>
  <c r="AC39" i="6"/>
  <c r="Z39" i="6"/>
  <c r="W39" i="6"/>
  <c r="T39" i="6"/>
  <c r="Q39" i="6"/>
  <c r="N39" i="6"/>
  <c r="K39" i="6"/>
  <c r="J39" i="6"/>
  <c r="J90" i="6" s="1"/>
  <c r="I39" i="6"/>
  <c r="E39" i="6"/>
  <c r="B39" i="6"/>
  <c r="AC38" i="6"/>
  <c r="Z38" i="6"/>
  <c r="W38" i="6"/>
  <c r="T38" i="6"/>
  <c r="Q38" i="6"/>
  <c r="N38" i="6"/>
  <c r="K38" i="6"/>
  <c r="I38" i="6"/>
  <c r="H38" i="6" s="1"/>
  <c r="E38" i="6"/>
  <c r="B38" i="6"/>
  <c r="AC37" i="6"/>
  <c r="Z37" i="6"/>
  <c r="W37" i="6"/>
  <c r="T37" i="6"/>
  <c r="Q37" i="6"/>
  <c r="N37" i="6"/>
  <c r="K37" i="6"/>
  <c r="H37" i="6"/>
  <c r="E37" i="6"/>
  <c r="B37" i="6"/>
  <c r="AC36" i="6"/>
  <c r="Z36" i="6"/>
  <c r="W36" i="6"/>
  <c r="T36" i="6"/>
  <c r="Q36" i="6"/>
  <c r="N36" i="6"/>
  <c r="K36" i="6"/>
  <c r="H36" i="6"/>
  <c r="E36" i="6"/>
  <c r="B36" i="6"/>
  <c r="AC35" i="6"/>
  <c r="Z35" i="6"/>
  <c r="W35" i="6"/>
  <c r="T35" i="6"/>
  <c r="Q35" i="6"/>
  <c r="N35" i="6"/>
  <c r="L35" i="6"/>
  <c r="K35" i="6"/>
  <c r="H35" i="6"/>
  <c r="E35" i="6"/>
  <c r="B35" i="6"/>
  <c r="AC34" i="6"/>
  <c r="Z34" i="6"/>
  <c r="W34" i="6"/>
  <c r="T34" i="6"/>
  <c r="Q34" i="6"/>
  <c r="N34" i="6"/>
  <c r="K34" i="6"/>
  <c r="H34" i="6"/>
  <c r="E34" i="6"/>
  <c r="B34" i="6"/>
  <c r="AC33" i="6"/>
  <c r="Z33" i="6"/>
  <c r="W33" i="6"/>
  <c r="T33" i="6"/>
  <c r="Q33" i="6"/>
  <c r="N33" i="6"/>
  <c r="K33" i="6"/>
  <c r="H33" i="6"/>
  <c r="E33" i="6"/>
  <c r="B33" i="6"/>
  <c r="AC32" i="6"/>
  <c r="Z32" i="6"/>
  <c r="W32" i="6"/>
  <c r="T32" i="6"/>
  <c r="Q32" i="6"/>
  <c r="N32" i="6"/>
  <c r="K32" i="6"/>
  <c r="H32" i="6"/>
  <c r="E32" i="6"/>
  <c r="B32" i="6"/>
  <c r="AC31" i="6"/>
  <c r="Z31" i="6"/>
  <c r="W31" i="6"/>
  <c r="T31" i="6"/>
  <c r="Q31" i="6"/>
  <c r="N31" i="6"/>
  <c r="K31" i="6"/>
  <c r="H31" i="6"/>
  <c r="E31" i="6"/>
  <c r="B31" i="6"/>
  <c r="AC30" i="6"/>
  <c r="Z30" i="6"/>
  <c r="W30" i="6"/>
  <c r="T30" i="6"/>
  <c r="Q30" i="6"/>
  <c r="N30" i="6"/>
  <c r="K30" i="6"/>
  <c r="H30" i="6"/>
  <c r="E30" i="6"/>
  <c r="B30" i="6"/>
  <c r="AC29" i="6"/>
  <c r="Z29" i="6"/>
  <c r="W29" i="6"/>
  <c r="T29" i="6"/>
  <c r="Q29" i="6"/>
  <c r="N29" i="6"/>
  <c r="K29" i="6"/>
  <c r="H29" i="6"/>
  <c r="E29" i="6"/>
  <c r="B29" i="6"/>
  <c r="AC28" i="6"/>
  <c r="Z28" i="6"/>
  <c r="W28" i="6"/>
  <c r="T28" i="6"/>
  <c r="Q28" i="6"/>
  <c r="N28" i="6"/>
  <c r="K28" i="6"/>
  <c r="H28" i="6"/>
  <c r="E28" i="6"/>
  <c r="B28" i="6"/>
  <c r="AC27" i="6"/>
  <c r="Z27" i="6"/>
  <c r="W27" i="6"/>
  <c r="T27" i="6"/>
  <c r="Q27" i="6"/>
  <c r="N27" i="6"/>
  <c r="K27" i="6"/>
  <c r="H27" i="6"/>
  <c r="E27" i="6"/>
  <c r="B27" i="6"/>
  <c r="AC26" i="6"/>
  <c r="Z26" i="6"/>
  <c r="W26" i="6"/>
  <c r="T26" i="6"/>
  <c r="Q26" i="6"/>
  <c r="N26" i="6"/>
  <c r="L26" i="6"/>
  <c r="K26" i="6" s="1"/>
  <c r="H26" i="6"/>
  <c r="E26" i="6"/>
  <c r="B26" i="6"/>
  <c r="AC25" i="6"/>
  <c r="Z25" i="6"/>
  <c r="W25" i="6"/>
  <c r="T25" i="6"/>
  <c r="Q25" i="6"/>
  <c r="N25" i="6"/>
  <c r="K25" i="6"/>
  <c r="H25" i="6"/>
  <c r="E25" i="6"/>
  <c r="B25" i="6"/>
  <c r="AC24" i="6"/>
  <c r="Z24" i="6"/>
  <c r="W24" i="6"/>
  <c r="T24" i="6"/>
  <c r="Q24" i="6"/>
  <c r="N24" i="6"/>
  <c r="K24" i="6"/>
  <c r="H24" i="6"/>
  <c r="E24" i="6"/>
  <c r="B24" i="6"/>
  <c r="AC23" i="6"/>
  <c r="Z23" i="6"/>
  <c r="W23" i="6"/>
  <c r="T23" i="6"/>
  <c r="Q23" i="6"/>
  <c r="N23" i="6"/>
  <c r="K23" i="6"/>
  <c r="H23" i="6"/>
  <c r="E23" i="6"/>
  <c r="B23" i="6"/>
  <c r="AC22" i="6"/>
  <c r="Z22" i="6"/>
  <c r="W22" i="6"/>
  <c r="T22" i="6"/>
  <c r="Q22" i="6"/>
  <c r="N22" i="6"/>
  <c r="K22" i="6"/>
  <c r="H22" i="6"/>
  <c r="E22" i="6"/>
  <c r="B22" i="6"/>
  <c r="AC21" i="6"/>
  <c r="Z21" i="6"/>
  <c r="W21" i="6"/>
  <c r="T21" i="6"/>
  <c r="Q21" i="6"/>
  <c r="N21" i="6"/>
  <c r="K21" i="6"/>
  <c r="H21" i="6"/>
  <c r="E21" i="6"/>
  <c r="B21" i="6"/>
  <c r="AC20" i="6"/>
  <c r="Z20" i="6"/>
  <c r="W20" i="6"/>
  <c r="T20" i="6"/>
  <c r="Q20" i="6"/>
  <c r="N20" i="6"/>
  <c r="K20" i="6"/>
  <c r="H20" i="6"/>
  <c r="E20" i="6"/>
  <c r="B20" i="6"/>
  <c r="AC19" i="6"/>
  <c r="Z19" i="6"/>
  <c r="W19" i="6"/>
  <c r="T19" i="6"/>
  <c r="Q19" i="6"/>
  <c r="N19" i="6"/>
  <c r="K19" i="6"/>
  <c r="H19" i="6"/>
  <c r="E19" i="6"/>
  <c r="C19" i="6"/>
  <c r="AC18" i="6"/>
  <c r="Z18" i="6"/>
  <c r="W18" i="6"/>
  <c r="T18" i="6"/>
  <c r="Q18" i="6"/>
  <c r="N18" i="6"/>
  <c r="K18" i="6"/>
  <c r="H18" i="6"/>
  <c r="E18" i="6"/>
  <c r="B18" i="6"/>
  <c r="AC17" i="6"/>
  <c r="Z17" i="6"/>
  <c r="W17" i="6"/>
  <c r="T17" i="6"/>
  <c r="Q17" i="6"/>
  <c r="N17" i="6"/>
  <c r="K17" i="6"/>
  <c r="H17" i="6"/>
  <c r="E17" i="6"/>
  <c r="B17" i="6"/>
  <c r="AC16" i="6"/>
  <c r="Z16" i="6"/>
  <c r="W16" i="6"/>
  <c r="T16" i="6"/>
  <c r="Q16" i="6"/>
  <c r="N16" i="6"/>
  <c r="L16" i="6"/>
  <c r="H16" i="6"/>
  <c r="E16" i="6"/>
  <c r="B16" i="6"/>
  <c r="AC15" i="6"/>
  <c r="Z15" i="6"/>
  <c r="W15" i="6"/>
  <c r="T15" i="6"/>
  <c r="Q15" i="6"/>
  <c r="N15" i="6"/>
  <c r="K15" i="6"/>
  <c r="H15" i="6"/>
  <c r="E15" i="6"/>
  <c r="B15" i="6"/>
  <c r="AC14" i="6"/>
  <c r="Z14" i="6"/>
  <c r="W14" i="6"/>
  <c r="T14" i="6"/>
  <c r="Q14" i="6"/>
  <c r="N14" i="6"/>
  <c r="K14" i="6"/>
  <c r="H14" i="6"/>
  <c r="E14" i="6"/>
  <c r="B14" i="6"/>
  <c r="AC13" i="6"/>
  <c r="Z13" i="6"/>
  <c r="W13" i="6"/>
  <c r="T13" i="6"/>
  <c r="Q13" i="6"/>
  <c r="N13" i="6"/>
  <c r="K13" i="6"/>
  <c r="H13" i="6"/>
  <c r="E13" i="6"/>
  <c r="B13" i="6"/>
  <c r="AC12" i="6"/>
  <c r="Z12" i="6"/>
  <c r="W12" i="6"/>
  <c r="T12" i="6"/>
  <c r="Q12" i="6"/>
  <c r="N12" i="6"/>
  <c r="K12" i="6"/>
  <c r="H12" i="6"/>
  <c r="E12" i="6"/>
  <c r="B12" i="6"/>
  <c r="AC11" i="6"/>
  <c r="Z11" i="6"/>
  <c r="W11" i="6"/>
  <c r="T11" i="6"/>
  <c r="Q11" i="6"/>
  <c r="N11" i="6"/>
  <c r="K11" i="6"/>
  <c r="H11" i="6"/>
  <c r="E11" i="6"/>
  <c r="B11" i="6"/>
  <c r="AC10" i="6"/>
  <c r="Z10" i="6"/>
  <c r="W10" i="6"/>
  <c r="T10" i="6"/>
  <c r="Q10" i="6"/>
  <c r="N10" i="6"/>
  <c r="K10" i="6"/>
  <c r="H10" i="6"/>
  <c r="E10" i="6"/>
  <c r="B10" i="6"/>
  <c r="AC9" i="6"/>
  <c r="Z9" i="6"/>
  <c r="W9" i="6"/>
  <c r="T9" i="6"/>
  <c r="Q9" i="6"/>
  <c r="N9" i="6"/>
  <c r="K9" i="6"/>
  <c r="H9" i="6"/>
  <c r="E9" i="6"/>
  <c r="B9" i="6"/>
  <c r="AC8" i="6"/>
  <c r="Z8" i="6"/>
  <c r="W8" i="6"/>
  <c r="T8" i="6"/>
  <c r="Q8" i="6"/>
  <c r="N8" i="6"/>
  <c r="K8" i="6"/>
  <c r="H8" i="6"/>
  <c r="E8" i="6"/>
  <c r="B8" i="6"/>
  <c r="AC7" i="6"/>
  <c r="Z7" i="6"/>
  <c r="W7" i="6"/>
  <c r="T7" i="6"/>
  <c r="Q7" i="6"/>
  <c r="N7" i="6"/>
  <c r="K7" i="6"/>
  <c r="H7" i="6"/>
  <c r="E7" i="6"/>
  <c r="B7" i="6"/>
  <c r="AC6" i="6"/>
  <c r="Z6" i="6"/>
  <c r="W6" i="6"/>
  <c r="T6" i="6"/>
  <c r="Q6" i="6"/>
  <c r="N6" i="6"/>
  <c r="K6" i="6"/>
  <c r="H6" i="6"/>
  <c r="E6" i="6"/>
  <c r="B6" i="6"/>
  <c r="L90" i="6" l="1"/>
  <c r="Z90" i="6"/>
  <c r="C90" i="6"/>
  <c r="H39" i="6"/>
  <c r="H90" i="6"/>
  <c r="E90" i="6"/>
  <c r="Q90" i="6"/>
  <c r="I90" i="6"/>
  <c r="W71" i="6"/>
  <c r="W90" i="6" s="1"/>
  <c r="K16" i="6"/>
  <c r="K90" i="6" s="1"/>
  <c r="B19" i="6"/>
  <c r="AC51" i="6"/>
  <c r="AC90" i="6" s="1"/>
  <c r="N68" i="6"/>
  <c r="N90" i="6" s="1"/>
  <c r="T71" i="6"/>
  <c r="Y90" i="6"/>
  <c r="B90" i="6" l="1"/>
  <c r="T90" i="6"/>
</calcChain>
</file>

<file path=xl/sharedStrings.xml><?xml version="1.0" encoding="utf-8"?>
<sst xmlns="http://schemas.openxmlformats.org/spreadsheetml/2006/main" count="1710" uniqueCount="107">
  <si>
    <t xml:space="preserve">Объем отдельных диагностических (лабораторных) исследований, планируемых к проведению в амбулаторных условиях в 2025 году </t>
  </si>
  <si>
    <t>Наименование МО</t>
  </si>
  <si>
    <t>Установлен отдельный федеральный норматив</t>
  </si>
  <si>
    <t>Не установлен отдельный федеральный норматив</t>
  </si>
  <si>
    <t>Компьютерная томография (без ПЭТ КТ)</t>
  </si>
  <si>
    <t>Магнитно-резонансная томография</t>
  </si>
  <si>
    <t>Ультразвуковые исследования сердечно-сосудистой системы</t>
  </si>
  <si>
    <t xml:space="preserve">Эндоскопические диагностические исследования </t>
  </si>
  <si>
    <t>Молекулярно-генетическое исследование с целью диагностики онкологических заболеваний</t>
  </si>
  <si>
    <t xml:space="preserve">Патологоанатомическое исследование биопсийного (операционного) материала с целью диагностики онкологических заболеваний и подбора </t>
  </si>
  <si>
    <t>ПЭТ КТ</t>
  </si>
  <si>
    <t>ОФЭКТ/КТ</t>
  </si>
  <si>
    <t>Оптическое исследлвние сетчтки с помощью компьютерного анализатора (оба глаза)</t>
  </si>
  <si>
    <t>всего</t>
  </si>
  <si>
    <t>взр</t>
  </si>
  <si>
    <t>детс</t>
  </si>
  <si>
    <t>ГУЗ СО "Александрово-Гайская районная больница имени В.П. Дурнова"</t>
  </si>
  <si>
    <t>ГУЗ СО "Аткарская районная больница"</t>
  </si>
  <si>
    <t>ГУЗ СО "Аркадакская районная больница"</t>
  </si>
  <si>
    <t>ГУЗ СО "Базарно-Карабулакская районная больница"</t>
  </si>
  <si>
    <t>ГУЗ СО "Балаковская городская клиническая больница"</t>
  </si>
  <si>
    <t>ГУЗ СО "Балаковская районная поликлиника"</t>
  </si>
  <si>
    <t>ГУЗ СО "Балашовская районная больница"</t>
  </si>
  <si>
    <t>ГУЗ СО "Балтайская районная больница"</t>
  </si>
  <si>
    <t>ГУЗ СО "Вольская районная больница"</t>
  </si>
  <si>
    <t>ГУЗ СО "Воскресенская районная больница"</t>
  </si>
  <si>
    <t>ГУЗ СО "Духовницкая районная больница"</t>
  </si>
  <si>
    <t>ГУЗ СО "Ершовская районная больница"</t>
  </si>
  <si>
    <t>ГУЗ СО "Ивантеевская районная больница"</t>
  </si>
  <si>
    <t>ГУЗ СО "Калининская районная больница"</t>
  </si>
  <si>
    <t>ГУЗ СО "Красноармейская районная больница"</t>
  </si>
  <si>
    <t>ГУЗ СО "Краснопартизанская районная больница"</t>
  </si>
  <si>
    <t>ГУЗ СО "Краснокутская районная больница"</t>
  </si>
  <si>
    <t>ГУЗ СО "Лысогорская районная больница"</t>
  </si>
  <si>
    <t>ГУЗ СО "Марксовская районная больница"</t>
  </si>
  <si>
    <t>ГУЗ СО "Новоузенская районная больница"</t>
  </si>
  <si>
    <t>ГУЗ СО "Озинская районная больница"</t>
  </si>
  <si>
    <t>ГУЗ СО "Перелюбская районная больница"</t>
  </si>
  <si>
    <t>ГУЗ СО "Петровская районная больница"</t>
  </si>
  <si>
    <t>ГУЗ СО "Питерская районная больница"</t>
  </si>
  <si>
    <t>ГУЗ СО "Пугачевская районная больница"</t>
  </si>
  <si>
    <t>ГУЗ СО "Ровенская районная больница"</t>
  </si>
  <si>
    <t>ГУЗ СО "Романовская районная больница"</t>
  </si>
  <si>
    <t>ГУЗ СО "Ртищевская районная больница"</t>
  </si>
  <si>
    <t>ГУЗ СО "Самойловская районная больница"</t>
  </si>
  <si>
    <t>ГУЗ СО "Саратовская районная больница"</t>
  </si>
  <si>
    <t>ГУЗ СО "МСЧ городского округа ЗАТО Светлый"</t>
  </si>
  <si>
    <t>ГУЗ СО "Советская районная больница"</t>
  </si>
  <si>
    <t>ГУЗ СО "Татищевская районная больница"</t>
  </si>
  <si>
    <t>ГУЗ СО "Федоровская районная больница"</t>
  </si>
  <si>
    <t>ГУЗ СО "Хвалынская районная больница имени Бржозовского"</t>
  </si>
  <si>
    <t>ГАУЗ "Энгельсская городская клиническая больница № 1"</t>
  </si>
  <si>
    <t>ГАУЗ "Энгельсская городская клиническая больница № 2 имени А.Г. Кассиля"</t>
  </si>
  <si>
    <t>ГУЗ "Энгельсская детская клиническая больница"</t>
  </si>
  <si>
    <t>ГАУЗ СО "Энгельсская районная больница"</t>
  </si>
  <si>
    <t>ГУЗ "Энгельсская городская поликлиника № 1"</t>
  </si>
  <si>
    <t>ГУЗ "Энгельсская городская поликлиника № 2"</t>
  </si>
  <si>
    <t>ГАУЗ "Энгельсская городская поликлиника № 3"</t>
  </si>
  <si>
    <t>ГУЗ "Саратовская городская клиническая больница № 1 им. Ю.Я.Гордеева"</t>
  </si>
  <si>
    <t>ГУЗ "Саратовская городская клиническая больница № 2 им.В.И.Разумовского"</t>
  </si>
  <si>
    <t>ГУЗ "Саратовская городская клиническая больница № 5"</t>
  </si>
  <si>
    <t>ГУЗ "Саратовская городская клиническая больница № 6 имени академика В.Н. Кошелева"</t>
  </si>
  <si>
    <t>ГУЗ "Саратовская городская клиническая больница № 8"</t>
  </si>
  <si>
    <t>ГУЗ "Саратовская городская клиническая больница № 9"</t>
  </si>
  <si>
    <t>ГУЗ "Саратовская городская клиническая больница № 10"</t>
  </si>
  <si>
    <t>ГУЗ "Саратовская межрайонная детская поликлиника"</t>
  </si>
  <si>
    <t>ГУЗ "Саратовская городская детская клиническая больница"</t>
  </si>
  <si>
    <t>ГУЗ "Саратовская городская поликлиника № 2"</t>
  </si>
  <si>
    <t>ГУЗ "Саратовская городская поликлиника № 6"</t>
  </si>
  <si>
    <t>ГУЗ "Саратовская городская поликлиника № 9"</t>
  </si>
  <si>
    <t>ГУЗ "Саратовская городская поликлиника № 16"</t>
  </si>
  <si>
    <t>ГУЗ "Саратовская городская поликлиника № 20"</t>
  </si>
  <si>
    <t>ГУЗ "Саратовская городская межрайонная поликлиника №1"</t>
  </si>
  <si>
    <t>ГУЗ "Саратовская центральная городская детская поликлиника"</t>
  </si>
  <si>
    <t>ГУЗ "Саратовская городская детская поликлиника № 8"</t>
  </si>
  <si>
    <t>ГУЗ "Областная клиническая больница"</t>
  </si>
  <si>
    <t>ГУЗ "Областной клинический кардиологический диспансер"</t>
  </si>
  <si>
    <t>ГУЗ "Саратовская областная детская клиническая больница"</t>
  </si>
  <si>
    <t>ГУЗ "Областной клинический онкологический диспансер"</t>
  </si>
  <si>
    <t>ГУЗ "Клинический перинатальный центр Cаратовской области"</t>
  </si>
  <si>
    <t>ГУЗ "Саратовский областной клинический госпиталь для ветеранов войн"</t>
  </si>
  <si>
    <t>ФГБОУ ВО "Саратовский государственный медицинский университет имени В.И.Разумовского" МЗ РФ</t>
  </si>
  <si>
    <t>ФГБУЗ СМЦ ФМБА РОССИИ</t>
  </si>
  <si>
    <t>ФКУЗ "Медико-санитарная часть МВД РФ по Саратовской области"</t>
  </si>
  <si>
    <t>ЧУЗ "Клиническая больница "РЖД-Медицина" города Саратов"</t>
  </si>
  <si>
    <t>АО "Клиника доктора Парамонова"</t>
  </si>
  <si>
    <t>ООО "Диагностика"</t>
  </si>
  <si>
    <t>Филиал № 6 ФГБУ «3 ЦВКГ им. А. А. Вишневского» Минобороны России</t>
  </si>
  <si>
    <t>ООО "Медицинская клиника "СОВА"</t>
  </si>
  <si>
    <t>ООО "Поликлиника доктора Парамонова"</t>
  </si>
  <si>
    <t>ООО "Центр ПЭТ-Технолоджи"</t>
  </si>
  <si>
    <t>ООО "ПЭТ-ТЕХНОЛОДЖИ ДИАГНОСТИКА"</t>
  </si>
  <si>
    <t>ООО "Томография"</t>
  </si>
  <si>
    <t>ООО "Карина"</t>
  </si>
  <si>
    <t>ООО "ДЕНИ"</t>
  </si>
  <si>
    <t>ООО "ИНВИТРО-САМАРА"</t>
  </si>
  <si>
    <t>ООО "Ситилаб"</t>
  </si>
  <si>
    <t>ООО "КДЛ ДОМОДЕДОВО-ТЕСТ"</t>
  </si>
  <si>
    <t>ООО " НАУКА КДЛ"</t>
  </si>
  <si>
    <t>ООО "Виталаб"</t>
  </si>
  <si>
    <t>Итого объемы для жителей области в медицинских организациях Саратовской области</t>
  </si>
  <si>
    <t>ГАУЗ "Саратовская городская клиническая больница скорой медицинской помощи"</t>
  </si>
  <si>
    <t xml:space="preserve">Исследования уровня лекарственных препаратов в крови </t>
  </si>
  <si>
    <t>Рентгеноденситометрии</t>
  </si>
  <si>
    <t>Исследование уровня антител к антигенам растительного, животного и химического происхождения в крови (панель на 10 аллергенов)</t>
  </si>
  <si>
    <t>план</t>
  </si>
  <si>
    <t>дети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</si>
</sst>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 &quot;[$руб.-419];[Red]&quot;-&quot;#,##0.00&quot; &quot;[$руб.-419]"/>
    <numFmt numFmtId="165" formatCode="_-* #,##0.00_р_._-;\-* #,##0.00_р_._-;_-* &quot;-&quot;??_р_._-;_-@_-"/>
  </numFmts>
  <fonts count="35">
    <font>
      <sz val="11"/>
      <name val="Calibri"/>
      <family val="2"/>
      <charset val="204"/>
    </font>
    <font>
      <sz val="11"/>
      <color theme="1"/>
      <name val="Times New Roman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sz val="14"/>
      <name val="PT Astra Serif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PT Astra Serif"/>
      <family val="1"/>
      <charset val="204"/>
    </font>
    <font>
      <sz val="10"/>
      <name val="Tahoma"/>
      <family val="2"/>
      <charset val="204"/>
    </font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0"/>
      <name val="Arial Cyr"/>
      <charset val="204"/>
    </font>
    <font>
      <sz val="10"/>
      <color indexed="8"/>
      <name val="Tahoma"/>
      <family val="2"/>
    </font>
    <font>
      <sz val="11"/>
      <color indexed="8"/>
      <name val="Calibri"/>
      <family val="2"/>
      <charset val="204"/>
    </font>
    <font>
      <b/>
      <i/>
      <sz val="16"/>
      <color rgb="FF000000"/>
      <name val="Arial1"/>
      <charset val="204"/>
    </font>
    <font>
      <sz val="10"/>
      <color indexed="8"/>
      <name val="Arial"/>
      <family val="2"/>
      <charset val="204"/>
    </font>
    <font>
      <b/>
      <i/>
      <u/>
      <sz val="11"/>
      <color rgb="FF000000"/>
      <name val="Arial1"/>
      <charset val="204"/>
    </font>
    <font>
      <b/>
      <sz val="10"/>
      <name val="Tahoma"/>
      <family val="2"/>
      <charset val="204"/>
    </font>
    <font>
      <b/>
      <u/>
      <sz val="10"/>
      <name val="Tahoma"/>
      <family val="2"/>
      <charset val="204"/>
    </font>
    <font>
      <sz val="10"/>
      <name val="Arial Cyr"/>
    </font>
    <font>
      <sz val="10"/>
      <name val="Arial"/>
      <family val="2"/>
    </font>
    <font>
      <sz val="10"/>
      <name val="Arial Cyr"/>
      <family val="2"/>
    </font>
    <font>
      <sz val="11"/>
      <color theme="1"/>
      <name val="Times New Roman"/>
      <family val="2"/>
    </font>
    <font>
      <sz val="11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sz val="10"/>
      <color rgb="FFFF0000"/>
      <name val="Arial"/>
      <family val="2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6"/>
      <name val="Arial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D3D3D3"/>
      </patternFill>
    </fill>
    <fill>
      <patternFill patternType="solid">
        <fgColor rgb="FFA9A9A9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345">
    <xf numFmtId="0" fontId="0" fillId="0" borderId="0"/>
    <xf numFmtId="0" fontId="2" fillId="0" borderId="0"/>
    <xf numFmtId="0" fontId="9" fillId="0" borderId="6">
      <alignment vertical="center" wrapText="1"/>
    </xf>
    <xf numFmtId="0" fontId="10" fillId="0" borderId="0"/>
    <xf numFmtId="0" fontId="11" fillId="2" borderId="0" applyNumberFormat="0" applyBorder="0" applyAlignment="0" applyProtection="0"/>
    <xf numFmtId="0" fontId="12" fillId="2" borderId="0"/>
    <xf numFmtId="0" fontId="11" fillId="3" borderId="0" applyNumberFormat="0" applyBorder="0" applyAlignment="0" applyProtection="0"/>
    <xf numFmtId="0" fontId="12" fillId="3" borderId="0"/>
    <xf numFmtId="0" fontId="11" fillId="4" borderId="0" applyNumberFormat="0" applyBorder="0" applyAlignment="0" applyProtection="0"/>
    <xf numFmtId="0" fontId="12" fillId="4" borderId="0"/>
    <xf numFmtId="0" fontId="11" fillId="5" borderId="0" applyNumberFormat="0" applyBorder="0" applyAlignment="0" applyProtection="0"/>
    <xf numFmtId="0" fontId="12" fillId="5" borderId="0"/>
    <xf numFmtId="0" fontId="11" fillId="6" borderId="0" applyNumberFormat="0" applyBorder="0" applyAlignment="0" applyProtection="0"/>
    <xf numFmtId="0" fontId="12" fillId="6" borderId="0"/>
    <xf numFmtId="0" fontId="13" fillId="0" borderId="0" applyNumberFormat="0" applyBorder="0" applyAlignment="0" applyProtection="0"/>
    <xf numFmtId="0" fontId="14" fillId="0" borderId="0" applyNumberFormat="0" applyBorder="0" applyAlignment="0" applyProtection="0"/>
    <xf numFmtId="0" fontId="13" fillId="0" borderId="0" applyNumberFormat="0" applyBorder="0" applyAlignment="0" applyProtection="0"/>
    <xf numFmtId="0" fontId="14" fillId="0" borderId="0" applyNumberFormat="0" applyBorder="0" applyAlignment="0" applyProtection="0"/>
    <xf numFmtId="0" fontId="13" fillId="0" borderId="0" applyNumberFormat="0" applyBorder="0" applyAlignment="0" applyProtection="0"/>
    <xf numFmtId="0" fontId="14" fillId="0" borderId="0" applyNumberFormat="0" applyBorder="0" applyAlignment="0" applyProtection="0"/>
    <xf numFmtId="0" fontId="13" fillId="0" borderId="0" applyNumberFormat="0" applyBorder="0" applyAlignment="0" applyProtection="0"/>
    <xf numFmtId="0" fontId="14" fillId="0" borderId="0" applyNumberFormat="0" applyBorder="0" applyAlignment="0" applyProtection="0"/>
    <xf numFmtId="0" fontId="13" fillId="0" borderId="0" applyNumberFormat="0" applyBorder="0" applyAlignment="0" applyProtection="0"/>
    <xf numFmtId="0" fontId="14" fillId="0" borderId="0" applyNumberFormat="0" applyBorder="0" applyAlignment="0" applyProtection="0"/>
    <xf numFmtId="0" fontId="13" fillId="0" borderId="0" applyNumberFormat="0" applyBorder="0" applyAlignment="0" applyProtection="0"/>
    <xf numFmtId="0" fontId="14" fillId="0" borderId="0" applyNumberFormat="0" applyBorder="0" applyAlignment="0" applyProtection="0"/>
    <xf numFmtId="0" fontId="13" fillId="0" borderId="0" applyNumberFormat="0" applyBorder="0" applyAlignment="0" applyProtection="0"/>
    <xf numFmtId="0" fontId="14" fillId="0" borderId="0" applyNumberFormat="0" applyBorder="0" applyAlignment="0" applyProtection="0"/>
    <xf numFmtId="0" fontId="13" fillId="0" borderId="0" applyNumberFormat="0" applyBorder="0" applyAlignment="0" applyProtection="0"/>
    <xf numFmtId="0" fontId="14" fillId="0" borderId="0" applyNumberFormat="0" applyBorder="0" applyAlignment="0" applyProtection="0"/>
    <xf numFmtId="0" fontId="13" fillId="0" borderId="0" applyNumberFormat="0" applyBorder="0" applyAlignment="0" applyProtection="0"/>
    <xf numFmtId="0" fontId="14" fillId="0" borderId="0" applyNumberFormat="0" applyBorder="0" applyAlignment="0" applyProtection="0"/>
    <xf numFmtId="0" fontId="13" fillId="0" borderId="0" applyNumberFormat="0" applyBorder="0" applyAlignment="0" applyProtection="0"/>
    <xf numFmtId="0" fontId="14" fillId="0" borderId="0" applyNumberFormat="0" applyBorder="0" applyAlignment="0" applyProtection="0"/>
    <xf numFmtId="0" fontId="13" fillId="0" borderId="0" applyNumberFormat="0" applyBorder="0" applyAlignment="0" applyProtection="0"/>
    <xf numFmtId="0" fontId="14" fillId="0" borderId="0" applyNumberFormat="0" applyBorder="0" applyAlignment="0" applyProtection="0"/>
    <xf numFmtId="0" fontId="13" fillId="0" borderId="0" applyNumberFormat="0" applyBorder="0" applyAlignment="0" applyProtection="0"/>
    <xf numFmtId="0" fontId="14" fillId="0" borderId="0" applyNumberFormat="0" applyBorder="0" applyAlignment="0" applyProtection="0"/>
    <xf numFmtId="0" fontId="13" fillId="0" borderId="0" applyNumberFormat="0" applyBorder="0" applyAlignment="0" applyProtection="0"/>
    <xf numFmtId="0" fontId="14" fillId="0" borderId="0" applyNumberFormat="0" applyBorder="0" applyAlignment="0" applyProtection="0"/>
    <xf numFmtId="0" fontId="15" fillId="0" borderId="6">
      <alignment vertical="center" wrapText="1"/>
    </xf>
    <xf numFmtId="0" fontId="15" fillId="0" borderId="6">
      <alignment vertical="center" wrapText="1"/>
    </xf>
    <xf numFmtId="0" fontId="9" fillId="0" borderId="6">
      <alignment vertical="center" wrapText="1"/>
    </xf>
    <xf numFmtId="0" fontId="16" fillId="0" borderId="0"/>
    <xf numFmtId="0" fontId="16" fillId="0" borderId="0"/>
    <xf numFmtId="0" fontId="16" fillId="0" borderId="0"/>
    <xf numFmtId="0" fontId="17" fillId="0" borderId="0" applyNumberFormat="0" applyBorder="0" applyProtection="0">
      <alignment horizontal="center"/>
    </xf>
    <xf numFmtId="0" fontId="17" fillId="0" borderId="0" applyNumberFormat="0" applyBorder="0" applyProtection="0">
      <alignment horizontal="center" textRotation="90"/>
    </xf>
    <xf numFmtId="0" fontId="2" fillId="0" borderId="0"/>
    <xf numFmtId="0" fontId="18" fillId="0" borderId="0"/>
    <xf numFmtId="0" fontId="19" fillId="0" borderId="0" applyNumberFormat="0" applyBorder="0" applyProtection="0"/>
    <xf numFmtId="164" fontId="19" fillId="0" borderId="0" applyBorder="0" applyProtection="0"/>
    <xf numFmtId="165" fontId="2" fillId="0" borderId="0" applyBorder="0" applyAlignment="0" applyProtection="0"/>
    <xf numFmtId="0" fontId="9" fillId="7" borderId="11">
      <alignment horizontal="center" vertical="center" wrapText="1"/>
    </xf>
    <xf numFmtId="0" fontId="9" fillId="7" borderId="11">
      <alignment horizontal="center" vertical="center" wrapText="1"/>
    </xf>
    <xf numFmtId="0" fontId="20" fillId="8" borderId="12">
      <alignment horizontal="center" vertical="center" wrapText="1"/>
    </xf>
    <xf numFmtId="0" fontId="20" fillId="8" borderId="12">
      <alignment horizontal="center" vertical="center" wrapText="1"/>
    </xf>
    <xf numFmtId="0" fontId="20" fillId="7" borderId="12">
      <alignment horizontal="center" vertical="center" wrapText="1"/>
    </xf>
    <xf numFmtId="0" fontId="20" fillId="7" borderId="12">
      <alignment horizontal="center" vertical="center" wrapText="1"/>
    </xf>
    <xf numFmtId="0" fontId="20" fillId="8" borderId="13">
      <alignment horizontal="center" vertical="center" wrapText="1"/>
    </xf>
    <xf numFmtId="0" fontId="20" fillId="8" borderId="13">
      <alignment horizontal="center" vertical="center" wrapText="1"/>
    </xf>
    <xf numFmtId="0" fontId="20" fillId="7" borderId="13">
      <alignment horizontal="center" vertical="center" wrapText="1"/>
    </xf>
    <xf numFmtId="0" fontId="20" fillId="7" borderId="13">
      <alignment horizontal="center" vertical="center" wrapText="1"/>
    </xf>
    <xf numFmtId="0" fontId="20" fillId="8" borderId="14">
      <alignment horizontal="center" vertical="center" wrapText="1"/>
    </xf>
    <xf numFmtId="0" fontId="20" fillId="8" borderId="14">
      <alignment horizontal="center" vertical="center" wrapText="1"/>
    </xf>
    <xf numFmtId="0" fontId="20" fillId="7" borderId="14">
      <alignment horizontal="center" vertical="center" wrapText="1"/>
    </xf>
    <xf numFmtId="0" fontId="20" fillId="7" borderId="14">
      <alignment horizontal="center" vertical="center" wrapText="1"/>
    </xf>
    <xf numFmtId="0" fontId="9" fillId="7" borderId="15">
      <alignment horizontal="center" vertical="center" wrapText="1"/>
    </xf>
    <xf numFmtId="0" fontId="9" fillId="7" borderId="15">
      <alignment horizontal="center" vertical="center" wrapText="1"/>
    </xf>
    <xf numFmtId="0" fontId="9" fillId="7" borderId="16">
      <alignment horizontal="center" vertical="center" wrapText="1"/>
    </xf>
    <xf numFmtId="0" fontId="9" fillId="7" borderId="16">
      <alignment horizontal="center" vertical="center" wrapText="1"/>
    </xf>
    <xf numFmtId="0" fontId="9" fillId="7" borderId="17">
      <alignment horizontal="center" vertical="center" wrapText="1"/>
    </xf>
    <xf numFmtId="0" fontId="9" fillId="7" borderId="17">
      <alignment horizontal="center" vertical="center" wrapText="1"/>
    </xf>
    <xf numFmtId="0" fontId="9" fillId="7" borderId="18">
      <alignment horizontal="center" vertical="center" wrapText="1"/>
    </xf>
    <xf numFmtId="0" fontId="9" fillId="7" borderId="18">
      <alignment horizontal="center" vertical="center" wrapText="1"/>
    </xf>
    <xf numFmtId="0" fontId="20" fillId="7" borderId="6">
      <alignment horizontal="center" vertical="center" wrapText="1"/>
    </xf>
    <xf numFmtId="0" fontId="20" fillId="7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9" fillId="7" borderId="19">
      <alignment horizontal="right" vertical="center" wrapText="1"/>
    </xf>
    <xf numFmtId="0" fontId="9" fillId="7" borderId="19">
      <alignment horizontal="right" vertical="center" wrapText="1"/>
    </xf>
    <xf numFmtId="0" fontId="9" fillId="7" borderId="20">
      <alignment horizontal="right" vertical="center" wrapText="1"/>
    </xf>
    <xf numFmtId="0" fontId="9" fillId="7" borderId="20">
      <alignment horizontal="right" vertical="center" wrapText="1"/>
    </xf>
    <xf numFmtId="0" fontId="9" fillId="7" borderId="21">
      <alignment horizontal="right" vertical="center" wrapText="1"/>
    </xf>
    <xf numFmtId="0" fontId="9" fillId="7" borderId="21">
      <alignment horizontal="right" vertical="center" wrapText="1"/>
    </xf>
    <xf numFmtId="0" fontId="22" fillId="0" borderId="0"/>
    <xf numFmtId="0" fontId="22" fillId="0" borderId="0"/>
    <xf numFmtId="0" fontId="1" fillId="0" borderId="0"/>
    <xf numFmtId="0" fontId="16" fillId="0" borderId="0"/>
    <xf numFmtId="0" fontId="23" fillId="0" borderId="0"/>
    <xf numFmtId="0" fontId="2" fillId="0" borderId="0"/>
    <xf numFmtId="0" fontId="24" fillId="0" borderId="0"/>
    <xf numFmtId="0" fontId="10" fillId="0" borderId="0"/>
    <xf numFmtId="0" fontId="13" fillId="0" borderId="0"/>
    <xf numFmtId="0" fontId="1" fillId="0" borderId="0"/>
    <xf numFmtId="0" fontId="25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" fillId="0" borderId="0"/>
    <xf numFmtId="0" fontId="1" fillId="0" borderId="0"/>
    <xf numFmtId="0" fontId="2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2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10" fillId="0" borderId="0"/>
    <xf numFmtId="0" fontId="16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24" fillId="0" borderId="0"/>
    <xf numFmtId="0" fontId="1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1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" fillId="0" borderId="0"/>
    <xf numFmtId="0" fontId="25" fillId="0" borderId="0"/>
    <xf numFmtId="0" fontId="25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9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6" fillId="0" borderId="0"/>
    <xf numFmtId="0" fontId="28" fillId="0" borderId="0"/>
    <xf numFmtId="0" fontId="33" fillId="0" borderId="0"/>
    <xf numFmtId="0" fontId="34" fillId="0" borderId="0"/>
  </cellStyleXfs>
  <cellXfs count="77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5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horizontal="center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8" fillId="0" borderId="8" xfId="0" applyNumberFormat="1" applyFont="1" applyFill="1" applyBorder="1" applyAlignment="1" applyProtection="1">
      <alignment vertical="center" wrapText="1"/>
    </xf>
    <xf numFmtId="3" fontId="8" fillId="0" borderId="6" xfId="2" applyNumberFormat="1" applyFont="1" applyFill="1" applyBorder="1" applyAlignment="1" applyProtection="1">
      <alignment horizontal="center" vertical="center" wrapText="1"/>
    </xf>
    <xf numFmtId="3" fontId="8" fillId="0" borderId="10" xfId="2" applyNumberFormat="1" applyFont="1" applyFill="1" applyBorder="1" applyAlignment="1" applyProtection="1">
      <alignment horizontal="center" vertical="center" wrapText="1"/>
    </xf>
    <xf numFmtId="0" fontId="4" fillId="0" borderId="6" xfId="3" applyNumberFormat="1" applyFont="1" applyFill="1" applyBorder="1" applyAlignment="1" applyProtection="1">
      <alignment vertical="center" wrapText="1"/>
    </xf>
    <xf numFmtId="0" fontId="4" fillId="0" borderId="8" xfId="341" applyNumberFormat="1" applyFont="1" applyFill="1" applyBorder="1" applyAlignment="1" applyProtection="1">
      <alignment horizontal="center" vertical="center" wrapText="1"/>
    </xf>
    <xf numFmtId="0" fontId="4" fillId="0" borderId="9" xfId="341" applyNumberFormat="1" applyFont="1" applyFill="1" applyBorder="1" applyAlignment="1" applyProtection="1">
      <alignment horizontal="center" vertical="center" wrapText="1"/>
    </xf>
    <xf numFmtId="0" fontId="8" fillId="0" borderId="8" xfId="341" applyNumberFormat="1" applyFont="1" applyFill="1" applyBorder="1" applyAlignment="1" applyProtection="1">
      <alignment vertical="center" wrapText="1"/>
    </xf>
    <xf numFmtId="0" fontId="2" fillId="0" borderId="0" xfId="1"/>
    <xf numFmtId="0" fontId="3" fillId="9" borderId="0" xfId="1" applyFont="1" applyFill="1"/>
    <xf numFmtId="0" fontId="2" fillId="9" borderId="0" xfId="1" applyFill="1"/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2" fillId="0" borderId="0" xfId="1" applyFill="1"/>
    <xf numFmtId="0" fontId="4" fillId="0" borderId="8" xfId="342" applyNumberFormat="1" applyFont="1" applyFill="1" applyBorder="1" applyAlignment="1" applyProtection="1">
      <alignment horizontal="center" vertical="center" wrapText="1"/>
    </xf>
    <xf numFmtId="0" fontId="4" fillId="0" borderId="9" xfId="342" applyNumberFormat="1" applyFont="1" applyFill="1" applyBorder="1" applyAlignment="1" applyProtection="1">
      <alignment horizontal="center" vertical="center" wrapText="1"/>
    </xf>
    <xf numFmtId="0" fontId="2" fillId="0" borderId="0" xfId="1" applyFill="1" applyAlignment="1">
      <alignment horizontal="center"/>
    </xf>
    <xf numFmtId="0" fontId="8" fillId="0" borderId="8" xfId="342" applyNumberFormat="1" applyFont="1" applyFill="1" applyBorder="1" applyAlignment="1" applyProtection="1">
      <alignment vertical="center" wrapText="1"/>
    </xf>
    <xf numFmtId="0" fontId="29" fillId="0" borderId="0" xfId="1" applyFont="1" applyFill="1"/>
    <xf numFmtId="0" fontId="4" fillId="0" borderId="0" xfId="1" applyFont="1" applyFill="1" applyAlignment="1">
      <alignment horizontal="center" vertical="center"/>
    </xf>
    <xf numFmtId="0" fontId="2" fillId="0" borderId="0" xfId="1" applyAlignment="1">
      <alignment horizontal="center"/>
    </xf>
    <xf numFmtId="0" fontId="29" fillId="9" borderId="0" xfId="1" applyFont="1" applyFill="1"/>
    <xf numFmtId="0" fontId="3" fillId="0" borderId="0" xfId="1" applyFont="1"/>
    <xf numFmtId="0" fontId="7" fillId="0" borderId="0" xfId="1" applyFont="1" applyFill="1" applyAlignment="1">
      <alignment horizontal="center" vertical="center"/>
    </xf>
    <xf numFmtId="0" fontId="30" fillId="0" borderId="0" xfId="1" applyFont="1" applyFill="1" applyAlignment="1">
      <alignment horizontal="center" vertical="center"/>
    </xf>
    <xf numFmtId="0" fontId="31" fillId="0" borderId="0" xfId="1" applyFont="1" applyFill="1"/>
    <xf numFmtId="3" fontId="3" fillId="0" borderId="0" xfId="1" applyNumberFormat="1" applyFont="1" applyFill="1"/>
    <xf numFmtId="0" fontId="31" fillId="0" borderId="0" xfId="1" applyFont="1" applyFill="1" applyAlignment="1">
      <alignment horizontal="center"/>
    </xf>
    <xf numFmtId="3" fontId="31" fillId="0" borderId="0" xfId="1" applyNumberFormat="1" applyFont="1" applyFill="1"/>
    <xf numFmtId="0" fontId="32" fillId="0" borderId="0" xfId="1" applyFont="1" applyFill="1"/>
    <xf numFmtId="3" fontId="32" fillId="0" borderId="0" xfId="1" applyNumberFormat="1" applyFont="1" applyFill="1"/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4" fillId="0" borderId="8" xfId="343" applyNumberFormat="1" applyFont="1" applyFill="1" applyBorder="1" applyAlignment="1" applyProtection="1">
      <alignment horizontal="center" vertical="center" wrapText="1"/>
    </xf>
    <xf numFmtId="0" fontId="4" fillId="0" borderId="9" xfId="343" applyNumberFormat="1" applyFont="1" applyFill="1" applyBorder="1" applyAlignment="1" applyProtection="1">
      <alignment horizontal="center" vertical="center" wrapText="1"/>
    </xf>
    <xf numFmtId="0" fontId="4" fillId="0" borderId="6" xfId="343" applyNumberFormat="1" applyFont="1" applyFill="1" applyBorder="1" applyAlignment="1" applyProtection="1">
      <alignment horizontal="center" vertical="center" wrapText="1"/>
    </xf>
    <xf numFmtId="0" fontId="8" fillId="0" borderId="8" xfId="343" applyNumberFormat="1" applyFont="1" applyFill="1" applyBorder="1" applyAlignment="1" applyProtection="1">
      <alignment vertical="center" wrapText="1"/>
    </xf>
    <xf numFmtId="0" fontId="7" fillId="0" borderId="0" xfId="1" applyFont="1" applyFill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Fill="1" applyBorder="1" applyAlignment="1" applyProtection="1">
      <alignment horizontal="center" vertical="center" wrapText="1"/>
      <protection locked="0"/>
    </xf>
    <xf numFmtId="0" fontId="7" fillId="0" borderId="7" xfId="1" applyFont="1" applyFill="1" applyBorder="1" applyAlignment="1" applyProtection="1">
      <alignment horizontal="center" vertical="center" wrapText="1"/>
      <protection locked="0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27" fillId="0" borderId="1" xfId="1" applyFont="1" applyFill="1" applyBorder="1" applyAlignment="1" applyProtection="1">
      <alignment horizontal="center" vertical="center" wrapText="1"/>
      <protection locked="0"/>
    </xf>
    <xf numFmtId="0" fontId="27" fillId="0" borderId="5" xfId="1" applyFont="1" applyFill="1" applyBorder="1" applyAlignment="1" applyProtection="1">
      <alignment horizontal="center" vertical="center" wrapText="1"/>
      <protection locked="0"/>
    </xf>
    <xf numFmtId="0" fontId="27" fillId="0" borderId="7" xfId="1" applyFont="1" applyFill="1" applyBorder="1" applyAlignment="1" applyProtection="1">
      <alignment horizontal="center" vertical="center" wrapText="1"/>
      <protection locked="0"/>
    </xf>
    <xf numFmtId="0" fontId="28" fillId="0" borderId="3" xfId="342" applyFill="1" applyBorder="1" applyAlignment="1">
      <alignment horizontal="center" vertical="center" wrapText="1"/>
    </xf>
    <xf numFmtId="0" fontId="28" fillId="0" borderId="4" xfId="342" applyFill="1" applyBorder="1" applyAlignment="1">
      <alignment horizontal="center" vertical="center" wrapText="1"/>
    </xf>
    <xf numFmtId="0" fontId="4" fillId="0" borderId="22" xfId="1" applyFont="1" applyFill="1" applyBorder="1" applyAlignment="1">
      <alignment horizontal="center" vertical="center" wrapText="1"/>
    </xf>
    <xf numFmtId="0" fontId="4" fillId="0" borderId="23" xfId="1" applyFont="1" applyFill="1" applyBorder="1" applyAlignment="1">
      <alignment horizontal="center" vertical="center" wrapText="1"/>
    </xf>
    <xf numFmtId="0" fontId="4" fillId="0" borderId="24" xfId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33" fillId="0" borderId="6" xfId="343" applyFill="1" applyBorder="1" applyAlignment="1">
      <alignment horizontal="center" vertical="center" wrapText="1"/>
    </xf>
    <xf numFmtId="0" fontId="33" fillId="0" borderId="3" xfId="343" applyFill="1" applyBorder="1" applyAlignment="1">
      <alignment horizontal="center" vertical="center" wrapText="1"/>
    </xf>
    <xf numFmtId="0" fontId="26" fillId="0" borderId="6" xfId="343" applyFont="1" applyFill="1" applyBorder="1" applyAlignment="1">
      <alignment horizontal="center" vertical="center" wrapText="1"/>
    </xf>
    <xf numFmtId="0" fontId="26" fillId="0" borderId="3" xfId="343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</cellXfs>
  <cellStyles count="345">
    <cellStyle name="20% — акцент1" xfId="4"/>
    <cellStyle name="20% — акцент1 2" xfId="5"/>
    <cellStyle name="20% — акцент2" xfId="6"/>
    <cellStyle name="20% — акцент2 2" xfId="7"/>
    <cellStyle name="20% — акцент3" xfId="8"/>
    <cellStyle name="20% — акцент3 2" xfId="9"/>
    <cellStyle name="20% — акцент4" xfId="10"/>
    <cellStyle name="20% — акцент4 2" xfId="11"/>
    <cellStyle name="20% — акцент5" xfId="12"/>
    <cellStyle name="20% — акцент5 2" xfId="13"/>
    <cellStyle name="20% — акцент6" xfId="14"/>
    <cellStyle name="20% — акцент6 2" xfId="15"/>
    <cellStyle name="40% — акцент1" xfId="16"/>
    <cellStyle name="40% — акцент1 2" xfId="17"/>
    <cellStyle name="40% — акцент2" xfId="18"/>
    <cellStyle name="40% — акцент2 2" xfId="19"/>
    <cellStyle name="40% — акцент3" xfId="20"/>
    <cellStyle name="40% — акцент3 2" xfId="21"/>
    <cellStyle name="40% — акцент4" xfId="22"/>
    <cellStyle name="40% — акцент4 2" xfId="23"/>
    <cellStyle name="40% — акцент5" xfId="24"/>
    <cellStyle name="40% — акцент5 2" xfId="25"/>
    <cellStyle name="40% — акцент6" xfId="26"/>
    <cellStyle name="40% — акцент6 2" xfId="27"/>
    <cellStyle name="60% — акцент1" xfId="28"/>
    <cellStyle name="60% — акцент1 2" xfId="29"/>
    <cellStyle name="60% — акцент2" xfId="30"/>
    <cellStyle name="60% — акцент2 2" xfId="31"/>
    <cellStyle name="60% — акцент3" xfId="32"/>
    <cellStyle name="60% — акцент3 2" xfId="33"/>
    <cellStyle name="60% — акцент4" xfId="34"/>
    <cellStyle name="60% — акцент4 2" xfId="35"/>
    <cellStyle name="60% — акцент5" xfId="36"/>
    <cellStyle name="60% — акцент5 2" xfId="37"/>
    <cellStyle name="60% — акцент6" xfId="38"/>
    <cellStyle name="60% — акцент6 2" xfId="39"/>
    <cellStyle name="dataCell" xfId="2"/>
    <cellStyle name="dataCell 2" xfId="40"/>
    <cellStyle name="dataCell 3" xfId="41"/>
    <cellStyle name="dataCell 4" xfId="42"/>
    <cellStyle name="Excel Built-in Normal" xfId="43"/>
    <cellStyle name="Excel Built-in Normal 1" xfId="44"/>
    <cellStyle name="Excel Built-in Normal 2" xfId="45"/>
    <cellStyle name="Heading" xfId="46"/>
    <cellStyle name="Heading1" xfId="47"/>
    <cellStyle name="Normal 2" xfId="48"/>
    <cellStyle name="Normal_Sheet1" xfId="49"/>
    <cellStyle name="Result" xfId="50"/>
    <cellStyle name="Result2" xfId="51"/>
    <cellStyle name="TableStyleLight1" xfId="52"/>
    <cellStyle name="textAlignCenterAllBorders" xfId="53"/>
    <cellStyle name="textAlignCenterAllBorders 2" xfId="54"/>
    <cellStyle name="textAlignCenterBoldTopBottomBordersColor" xfId="55"/>
    <cellStyle name="textAlignCenterBoldTopBottomBordersColor 2" xfId="56"/>
    <cellStyle name="textAlignCenterBoldTopBottomBordersColor2" xfId="57"/>
    <cellStyle name="textAlignCenterBoldTopBottomBordersColor2 2" xfId="58"/>
    <cellStyle name="textAlignCenterBoldTopBottomLeftBordersColor" xfId="59"/>
    <cellStyle name="textAlignCenterBoldTopBottomLeftBordersColor 2" xfId="60"/>
    <cellStyle name="textAlignCenterBoldTopBottomLeftBordersColor2" xfId="61"/>
    <cellStyle name="textAlignCenterBoldTopBottomLeftBordersColor2 2" xfId="62"/>
    <cellStyle name="textAlignCenterBoldTopBottomRightBordersColor" xfId="63"/>
    <cellStyle name="textAlignCenterBoldTopBottomRightBordersColor 2" xfId="64"/>
    <cellStyle name="textAlignCenterBoldTopBottomRightBordersColor2" xfId="65"/>
    <cellStyle name="textAlignCenterBoldTopBottomRightBordersColor2 2" xfId="66"/>
    <cellStyle name="textAlignCenterBorderBottom" xfId="67"/>
    <cellStyle name="textAlignCenterBorderBottom 2" xfId="68"/>
    <cellStyle name="textAlignCenterBorderRightBottom" xfId="69"/>
    <cellStyle name="textAlignCenterBorderRightBottom 2" xfId="70"/>
    <cellStyle name="textAlignCenterBorderTop" xfId="71"/>
    <cellStyle name="textAlignCenterBorderTop 2" xfId="72"/>
    <cellStyle name="textAlignCenterBorderTopRight" xfId="73"/>
    <cellStyle name="textAlignCenterBorderTopRight 2" xfId="74"/>
    <cellStyle name="textAlignCenterFontBoldColor" xfId="75"/>
    <cellStyle name="textAlignCenterFontBoldColor 2" xfId="76"/>
    <cellStyle name="textAlignCenterFontBoldUnderlined" xfId="77"/>
    <cellStyle name="textAlignCenterFontBoldUnderlined 2" xfId="78"/>
    <cellStyle name="textAlignRightBorderLeft" xfId="79"/>
    <cellStyle name="textAlignRightBorderLeft 2" xfId="80"/>
    <cellStyle name="textAlignRightBorderLeftBottom" xfId="81"/>
    <cellStyle name="textAlignRightBorderLeftBottom 2" xfId="82"/>
    <cellStyle name="textAlignRightBorderLeftTop" xfId="83"/>
    <cellStyle name="textAlignRightBorderLeftTop 2" xfId="84"/>
    <cellStyle name="Обычный" xfId="0" builtinId="0"/>
    <cellStyle name="Обычный 10" xfId="85"/>
    <cellStyle name="Обычный 10 2" xfId="86"/>
    <cellStyle name="Обычный 102" xfId="87"/>
    <cellStyle name="Обычный 11" xfId="88"/>
    <cellStyle name="Обычный 11 2" xfId="89"/>
    <cellStyle name="Обычный 11 2 2" xfId="1"/>
    <cellStyle name="Обычный 11 3" xfId="90"/>
    <cellStyle name="Обычный 11 4" xfId="91"/>
    <cellStyle name="Обычный 12" xfId="92"/>
    <cellStyle name="Обычный 13" xfId="93"/>
    <cellStyle name="Обычный 14" xfId="94"/>
    <cellStyle name="Обычный 15" xfId="95"/>
    <cellStyle name="Обычный 15 2" xfId="96"/>
    <cellStyle name="Обычный 15 3" xfId="97"/>
    <cellStyle name="Обычный 15 4" xfId="98"/>
    <cellStyle name="Обычный 15 5" xfId="99"/>
    <cellStyle name="Обычный 15 6" xfId="100"/>
    <cellStyle name="Обычный 15 7" xfId="101"/>
    <cellStyle name="Обычный 15 8" xfId="102"/>
    <cellStyle name="Обычный 16" xfId="103"/>
    <cellStyle name="Обычный 16 2" xfId="104"/>
    <cellStyle name="Обычный 17" xfId="105"/>
    <cellStyle name="Обычный 17 2" xfId="106"/>
    <cellStyle name="Обычный 17 3" xfId="107"/>
    <cellStyle name="Обычный 17 4" xfId="108"/>
    <cellStyle name="Обычный 17 5" xfId="109"/>
    <cellStyle name="Обычный 17 6" xfId="110"/>
    <cellStyle name="Обычный 17 7" xfId="111"/>
    <cellStyle name="Обычный 17 8" xfId="112"/>
    <cellStyle name="Обычный 18" xfId="113"/>
    <cellStyle name="Обычный 18 2" xfId="114"/>
    <cellStyle name="Обычный 18 3" xfId="115"/>
    <cellStyle name="Обычный 18 4" xfId="116"/>
    <cellStyle name="Обычный 18 5" xfId="117"/>
    <cellStyle name="Обычный 18 6" xfId="118"/>
    <cellStyle name="Обычный 18 7" xfId="119"/>
    <cellStyle name="Обычный 18 8" xfId="120"/>
    <cellStyle name="Обычный 19" xfId="121"/>
    <cellStyle name="Обычный 19 2" xfId="122"/>
    <cellStyle name="Обычный 19 2 2" xfId="123"/>
    <cellStyle name="Обычный 2" xfId="124"/>
    <cellStyle name="Обычный 2 10" xfId="125"/>
    <cellStyle name="Обычный 2 11" xfId="126"/>
    <cellStyle name="Обычный 2 12" xfId="127"/>
    <cellStyle name="Обычный 2 13" xfId="128"/>
    <cellStyle name="Обычный 2 14" xfId="129"/>
    <cellStyle name="Обычный 2 15" xfId="130"/>
    <cellStyle name="Обычный 2 16" xfId="131"/>
    <cellStyle name="Обычный 2 17" xfId="132"/>
    <cellStyle name="Обычный 2 18" xfId="133"/>
    <cellStyle name="Обычный 2 19" xfId="134"/>
    <cellStyle name="Обычный 2 2" xfId="135"/>
    <cellStyle name="Обычный 2 2 2" xfId="136"/>
    <cellStyle name="Обычный 2 2 3" xfId="137"/>
    <cellStyle name="Обычный 2 2 4" xfId="138"/>
    <cellStyle name="Обычный 2 2 5" xfId="139"/>
    <cellStyle name="Обычный 2 2 6" xfId="140"/>
    <cellStyle name="Обычный 2 2 7" xfId="141"/>
    <cellStyle name="Обычный 2 2 8" xfId="142"/>
    <cellStyle name="Обычный 2 2 9" xfId="143"/>
    <cellStyle name="Обычный 2 20" xfId="144"/>
    <cellStyle name="Обычный 2 21" xfId="145"/>
    <cellStyle name="Обычный 2 22" xfId="146"/>
    <cellStyle name="Обычный 2 23" xfId="147"/>
    <cellStyle name="Обычный 2 24" xfId="148"/>
    <cellStyle name="Обычный 2 25" xfId="149"/>
    <cellStyle name="Обычный 2 26" xfId="150"/>
    <cellStyle name="Обычный 2 27" xfId="151"/>
    <cellStyle name="Обычный 2 28" xfId="152"/>
    <cellStyle name="Обычный 2 29" xfId="153"/>
    <cellStyle name="Обычный 2 3" xfId="154"/>
    <cellStyle name="Обычный 2 3 2" xfId="155"/>
    <cellStyle name="Обычный 2 30" xfId="156"/>
    <cellStyle name="Обычный 2 30 2" xfId="157"/>
    <cellStyle name="Обычный 2 31" xfId="158"/>
    <cellStyle name="Обычный 2 4" xfId="159"/>
    <cellStyle name="Обычный 2 5" xfId="160"/>
    <cellStyle name="Обычный 2 6" xfId="161"/>
    <cellStyle name="Обычный 2 7" xfId="162"/>
    <cellStyle name="Обычный 2 8" xfId="163"/>
    <cellStyle name="Обычный 2 9" xfId="164"/>
    <cellStyle name="Обычный 20" xfId="165"/>
    <cellStyle name="Обычный 21" xfId="166"/>
    <cellStyle name="Обычный 22" xfId="167"/>
    <cellStyle name="Обычный 22 2" xfId="168"/>
    <cellStyle name="Обычный 23" xfId="169"/>
    <cellStyle name="Обычный 23 2" xfId="170"/>
    <cellStyle name="Обычный 24" xfId="171"/>
    <cellStyle name="Обычный 25" xfId="172"/>
    <cellStyle name="Обычный 26" xfId="173"/>
    <cellStyle name="Обычный 27" xfId="174"/>
    <cellStyle name="Обычный 28" xfId="175"/>
    <cellStyle name="Обычный 29" xfId="176"/>
    <cellStyle name="Обычный 29 2" xfId="177"/>
    <cellStyle name="Обычный 3" xfId="178"/>
    <cellStyle name="Обычный 3 10" xfId="179"/>
    <cellStyle name="Обычный 3 11" xfId="180"/>
    <cellStyle name="Обычный 3 12" xfId="181"/>
    <cellStyle name="Обычный 3 13" xfId="182"/>
    <cellStyle name="Обычный 3 14" xfId="183"/>
    <cellStyle name="Обычный 3 15" xfId="184"/>
    <cellStyle name="Обычный 3 16" xfId="185"/>
    <cellStyle name="Обычный 3 17" xfId="186"/>
    <cellStyle name="Обычный 3 18" xfId="187"/>
    <cellStyle name="Обычный 3 19" xfId="188"/>
    <cellStyle name="Обычный 3 2" xfId="189"/>
    <cellStyle name="Обычный 3 2 10" xfId="190"/>
    <cellStyle name="Обычный 3 2 2" xfId="191"/>
    <cellStyle name="Обычный 3 2 3" xfId="192"/>
    <cellStyle name="Обычный 3 2 4" xfId="193"/>
    <cellStyle name="Обычный 3 2 5" xfId="194"/>
    <cellStyle name="Обычный 3 2 6" xfId="195"/>
    <cellStyle name="Обычный 3 2 7" xfId="196"/>
    <cellStyle name="Обычный 3 2 8" xfId="197"/>
    <cellStyle name="Обычный 3 2 9" xfId="198"/>
    <cellStyle name="Обычный 3 20" xfId="199"/>
    <cellStyle name="Обычный 3 21" xfId="200"/>
    <cellStyle name="Обычный 3 22" xfId="201"/>
    <cellStyle name="Обычный 3 23" xfId="202"/>
    <cellStyle name="Обычный 3 24" xfId="203"/>
    <cellStyle name="Обычный 3 25" xfId="204"/>
    <cellStyle name="Обычный 3 26" xfId="205"/>
    <cellStyle name="Обычный 3 27" xfId="206"/>
    <cellStyle name="Обычный 3 3" xfId="207"/>
    <cellStyle name="Обычный 3 3 2" xfId="208"/>
    <cellStyle name="Обычный 3 4" xfId="209"/>
    <cellStyle name="Обычный 3 5" xfId="210"/>
    <cellStyle name="Обычный 3 6" xfId="211"/>
    <cellStyle name="Обычный 3 7" xfId="212"/>
    <cellStyle name="Обычный 3 8" xfId="213"/>
    <cellStyle name="Обычный 3 9" xfId="214"/>
    <cellStyle name="Обычный 30" xfId="215"/>
    <cellStyle name="Обычный 31" xfId="216"/>
    <cellStyle name="Обычный 32" xfId="217"/>
    <cellStyle name="Обычный 33" xfId="218"/>
    <cellStyle name="Обычный 34" xfId="219"/>
    <cellStyle name="Обычный 34 2" xfId="220"/>
    <cellStyle name="Обычный 34 3" xfId="221"/>
    <cellStyle name="Обычный 34 4" xfId="222"/>
    <cellStyle name="Обычный 34 5" xfId="223"/>
    <cellStyle name="Обычный 34 6" xfId="224"/>
    <cellStyle name="Обычный 34 7" xfId="225"/>
    <cellStyle name="Обычный 34 8" xfId="226"/>
    <cellStyle name="Обычный 35" xfId="227"/>
    <cellStyle name="Обычный 36" xfId="228"/>
    <cellStyle name="Обычный 36 2" xfId="229"/>
    <cellStyle name="Обычный 37" xfId="230"/>
    <cellStyle name="Обычный 38" xfId="231"/>
    <cellStyle name="Обычный 39" xfId="232"/>
    <cellStyle name="Обычный 4" xfId="233"/>
    <cellStyle name="Обычный 4 2" xfId="234"/>
    <cellStyle name="Обычный 4 3" xfId="235"/>
    <cellStyle name="Обычный 40" xfId="236"/>
    <cellStyle name="Обычный 41" xfId="237"/>
    <cellStyle name="Обычный 41 2" xfId="238"/>
    <cellStyle name="Обычный 41 3" xfId="239"/>
    <cellStyle name="Обычный 42" xfId="240"/>
    <cellStyle name="Обычный 43" xfId="241"/>
    <cellStyle name="Обычный 44" xfId="242"/>
    <cellStyle name="Обычный 45" xfId="243"/>
    <cellStyle name="Обычный 46" xfId="244"/>
    <cellStyle name="Обычный 47" xfId="245"/>
    <cellStyle name="Обычный 48" xfId="246"/>
    <cellStyle name="Обычный 49" xfId="247"/>
    <cellStyle name="Обычный 5" xfId="248"/>
    <cellStyle name="Обычный 5 10" xfId="249"/>
    <cellStyle name="Обычный 5 11" xfId="250"/>
    <cellStyle name="Обычный 5 12" xfId="251"/>
    <cellStyle name="Обычный 5 13" xfId="252"/>
    <cellStyle name="Обычный 5 14" xfId="253"/>
    <cellStyle name="Обычный 5 15" xfId="254"/>
    <cellStyle name="Обычный 5 16" xfId="255"/>
    <cellStyle name="Обычный 5 17" xfId="256"/>
    <cellStyle name="Обычный 5 18" xfId="257"/>
    <cellStyle name="Обычный 5 19" xfId="258"/>
    <cellStyle name="Обычный 5 2" xfId="259"/>
    <cellStyle name="Обычный 5 2 2" xfId="260"/>
    <cellStyle name="Обычный 5 20" xfId="261"/>
    <cellStyle name="Обычный 5 21" xfId="262"/>
    <cellStyle name="Обычный 5 22" xfId="263"/>
    <cellStyle name="Обычный 5 23" xfId="264"/>
    <cellStyle name="Обычный 5 24" xfId="265"/>
    <cellStyle name="Обычный 5 25" xfId="266"/>
    <cellStyle name="Обычный 5 26" xfId="267"/>
    <cellStyle name="Обычный 5 27" xfId="268"/>
    <cellStyle name="Обычный 5 28" xfId="269"/>
    <cellStyle name="Обычный 5 29" xfId="270"/>
    <cellStyle name="Обычный 5 3" xfId="271"/>
    <cellStyle name="Обычный 5 30" xfId="272"/>
    <cellStyle name="Обычный 5 31" xfId="273"/>
    <cellStyle name="Обычный 5 32" xfId="274"/>
    <cellStyle name="Обычный 5 4" xfId="275"/>
    <cellStyle name="Обычный 5 5" xfId="276"/>
    <cellStyle name="Обычный 5 6" xfId="277"/>
    <cellStyle name="Обычный 5 7" xfId="278"/>
    <cellStyle name="Обычный 5 8" xfId="279"/>
    <cellStyle name="Обычный 5 9" xfId="280"/>
    <cellStyle name="Обычный 50" xfId="281"/>
    <cellStyle name="Обычный 51" xfId="282"/>
    <cellStyle name="Обычный 52" xfId="283"/>
    <cellStyle name="Обычный 53" xfId="284"/>
    <cellStyle name="Обычный 54" xfId="285"/>
    <cellStyle name="Обычный 55" xfId="286"/>
    <cellStyle name="Обычный 56" xfId="287"/>
    <cellStyle name="Обычный 57" xfId="288"/>
    <cellStyle name="Обычный 58" xfId="289"/>
    <cellStyle name="Обычный 59" xfId="290"/>
    <cellStyle name="Обычный 6" xfId="291"/>
    <cellStyle name="Обычный 6 2" xfId="292"/>
    <cellStyle name="Обычный 6 3" xfId="293"/>
    <cellStyle name="Обычный 6 4" xfId="294"/>
    <cellStyle name="Обычный 6 5" xfId="295"/>
    <cellStyle name="Обычный 6 6" xfId="296"/>
    <cellStyle name="Обычный 6 7" xfId="297"/>
    <cellStyle name="Обычный 6 8" xfId="298"/>
    <cellStyle name="Обычный 60" xfId="299"/>
    <cellStyle name="Обычный 61" xfId="300"/>
    <cellStyle name="Обычный 62" xfId="301"/>
    <cellStyle name="Обычный 63" xfId="302"/>
    <cellStyle name="Обычный 64" xfId="303"/>
    <cellStyle name="Обычный 65" xfId="304"/>
    <cellStyle name="Обычный 65 2" xfId="305"/>
    <cellStyle name="Обычный 66" xfId="341"/>
    <cellStyle name="Обычный 67" xfId="342"/>
    <cellStyle name="Обычный 68" xfId="343"/>
    <cellStyle name="Обычный 69" xfId="344"/>
    <cellStyle name="Обычный 7" xfId="306"/>
    <cellStyle name="Обычный 7 2" xfId="307"/>
    <cellStyle name="Обычный 7 2 2" xfId="308"/>
    <cellStyle name="Обычный 7 3" xfId="309"/>
    <cellStyle name="Обычный 7 4" xfId="310"/>
    <cellStyle name="Обычный 7 5" xfId="311"/>
    <cellStyle name="Обычный 7 6" xfId="312"/>
    <cellStyle name="Обычный 7 7" xfId="313"/>
    <cellStyle name="Обычный 7 8" xfId="314"/>
    <cellStyle name="Обычный 8" xfId="315"/>
    <cellStyle name="Обычный 8 10" xfId="316"/>
    <cellStyle name="Обычный 8 2" xfId="317"/>
    <cellStyle name="Обычный 8 2 2" xfId="318"/>
    <cellStyle name="Обычный 8 3" xfId="3"/>
    <cellStyle name="Обычный 8 3 2" xfId="319"/>
    <cellStyle name="Обычный 8 4" xfId="320"/>
    <cellStyle name="Обычный 8 5" xfId="321"/>
    <cellStyle name="Обычный 8 6" xfId="322"/>
    <cellStyle name="Обычный 8 7" xfId="323"/>
    <cellStyle name="Обычный 8 8" xfId="324"/>
    <cellStyle name="Обычный 8 9" xfId="325"/>
    <cellStyle name="Обычный 9" xfId="326"/>
    <cellStyle name="Обычный 9 2" xfId="327"/>
    <cellStyle name="Обычный 9 2 2" xfId="328"/>
    <cellStyle name="Обычный 9 3" xfId="329"/>
    <cellStyle name="Обычный 9 4" xfId="330"/>
    <cellStyle name="Обычный 9 5" xfId="331"/>
    <cellStyle name="Обычный 9 6" xfId="332"/>
    <cellStyle name="Обычный 9 7" xfId="333"/>
    <cellStyle name="Обычный 9 8" xfId="334"/>
    <cellStyle name="Обычный 90" xfId="335"/>
    <cellStyle name="Процентный 2" xfId="336"/>
    <cellStyle name="Финансовый 2" xfId="337"/>
    <cellStyle name="Финансовый 2 2" xfId="338"/>
    <cellStyle name="Финансовый 3" xfId="339"/>
    <cellStyle name="Финансовый 4" xfId="340"/>
  </cellStyles>
  <dxfs count="101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drdc4\MedStrah\MedStrah\MedStrah\MedStrah\MedStrah\MedStrah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dr-145-704-06\&#1084;&#1077;&#1076;&#1089;&#1090;&#1088;&#1072;&#1093;\MedStrah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dr-145-704-06\&#1084;&#1077;&#1076;&#1089;&#1090;&#1088;&#1072;&#1093;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dr-145-704-06\&#1084;&#1077;&#1076;&#1089;&#1090;&#1088;&#1072;&#1093;\Users\BISERO~1.ZDR\AppData\Local\Temp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52;&#1047;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OMS/OMS_PUB/&#1054;&#1041;&#1066;&#1045;&#1052;&#1067;%202025/&#1048;&#1089;&#1089;&#1083;&#1077;&#1076;&#1086;&#1074;&#1072;&#1085;&#1080;&#1103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стац(Ф) (5 вар)"/>
      <sheetName val="поликА (Ф3)"/>
      <sheetName val="стзам(Вольск)"/>
      <sheetName val="стзам(Вольск) (-)"/>
    </sheetNames>
    <sheetDataSet>
      <sheetData sheetId="0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  <sheetName val="протокол от 30.01.2025 № 2"/>
      <sheetName val="протокол от 27.02.2025 № 3"/>
      <sheetName val="протокол от 27.03.2025 № 4"/>
      <sheetName val="протокол от 28.05.2025 № 7"/>
      <sheetName val="протокол от 30.06.2025 № 8"/>
      <sheetName val="протокол от 29.07.2025 № 9"/>
      <sheetName val="протокол от 27.08.2025 № 10"/>
      <sheetName val="протокол от 29.09.2025 № 11"/>
      <sheetName val="протокол от 29.10.2025 №12"/>
      <sheetName val="протокол от 28.11.2025 №14"/>
      <sheetName val="протокол от 26.12.2025 №16"/>
      <sheetName val="протокол от 15.01.2026 №1"/>
      <sheetName val="факт с МЭК без формул"/>
      <sheetName val="факт с МЭК"/>
      <sheetName val="Лист1"/>
      <sheetName val="отклонени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8"/>
  <sheetViews>
    <sheetView showZeros="0" view="pageBreakPreview" zoomScale="55" zoomScaleNormal="55" zoomScaleSheetLayoutView="55" workbookViewId="0">
      <pane xSplit="1" ySplit="5" topLeftCell="B6" activePane="bottomRight" state="frozenSplit"/>
      <selection pane="topRight" activeCell="E1" sqref="E1"/>
      <selection pane="bottomLeft" activeCell="A6" sqref="A6"/>
      <selection pane="bottomRight" activeCell="A3" sqref="A3:A5"/>
    </sheetView>
  </sheetViews>
  <sheetFormatPr defaultColWidth="9.140625" defaultRowHeight="20.25"/>
  <cols>
    <col min="1" max="1" width="80.5703125" style="2" customWidth="1"/>
    <col min="2" max="2" width="14.140625" style="1" customWidth="1"/>
    <col min="3" max="3" width="12.140625" style="1" customWidth="1"/>
    <col min="4" max="4" width="14" style="1" customWidth="1"/>
    <col min="5" max="5" width="12.140625" style="1" customWidth="1"/>
    <col min="6" max="6" width="10.140625" style="1" customWidth="1"/>
    <col min="7" max="7" width="11" style="1" customWidth="1"/>
    <col min="8" max="8" width="12.140625" style="1" customWidth="1"/>
    <col min="9" max="9" width="11.140625" style="1" customWidth="1"/>
    <col min="10" max="10" width="10" style="1" customWidth="1"/>
    <col min="11" max="11" width="12.5703125" style="1" customWidth="1"/>
    <col min="12" max="12" width="10.85546875" style="1" customWidth="1"/>
    <col min="13" max="13" width="9.7109375" style="1" customWidth="1"/>
    <col min="14" max="14" width="14.42578125" style="1" customWidth="1"/>
    <col min="15" max="15" width="10.42578125" style="1" customWidth="1"/>
    <col min="16" max="16" width="10.5703125" style="1" customWidth="1"/>
    <col min="17" max="17" width="13.28515625" style="1" customWidth="1"/>
    <col min="18" max="18" width="10.140625" style="1" customWidth="1"/>
    <col min="19" max="19" width="11.7109375" style="1" customWidth="1"/>
    <col min="20" max="20" width="12.28515625" style="3" customWidth="1"/>
    <col min="21" max="21" width="8.42578125" style="1" customWidth="1"/>
    <col min="22" max="22" width="7.42578125" style="1" customWidth="1"/>
    <col min="23" max="23" width="13.28515625" style="3" customWidth="1"/>
    <col min="24" max="24" width="8.42578125" style="1" customWidth="1"/>
    <col min="25" max="25" width="11" style="1" customWidth="1"/>
    <col min="26" max="26" width="12.140625" style="1" customWidth="1"/>
    <col min="27" max="27" width="10" style="1" customWidth="1"/>
    <col min="28" max="28" width="10.5703125" style="1" customWidth="1"/>
    <col min="29" max="16384" width="9.140625" style="1"/>
  </cols>
  <sheetData>
    <row r="1" spans="1:28" ht="30" customHeight="1">
      <c r="B1" s="48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28" ht="41.25" customHeight="1">
      <c r="A2" s="4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"/>
      <c r="R2" s="4"/>
      <c r="S2" s="4"/>
      <c r="T2" s="4"/>
      <c r="U2" s="4"/>
      <c r="V2" s="4"/>
      <c r="W2" s="4"/>
      <c r="X2" s="4"/>
      <c r="Y2" s="4"/>
      <c r="AA2" s="4"/>
      <c r="AB2" s="4"/>
    </row>
    <row r="3" spans="1:28" ht="49.5" customHeight="1">
      <c r="A3" s="49" t="s">
        <v>1</v>
      </c>
      <c r="B3" s="52" t="s">
        <v>2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 t="s">
        <v>2</v>
      </c>
      <c r="R3" s="53"/>
      <c r="S3" s="53"/>
      <c r="T3" s="53"/>
      <c r="U3" s="53"/>
      <c r="V3" s="53"/>
      <c r="W3" s="53"/>
      <c r="X3" s="53"/>
      <c r="Y3" s="54"/>
      <c r="Z3" s="56" t="s">
        <v>3</v>
      </c>
      <c r="AA3" s="57"/>
      <c r="AB3" s="58"/>
    </row>
    <row r="4" spans="1:28" ht="152.25" customHeight="1">
      <c r="A4" s="50"/>
      <c r="B4" s="55" t="s">
        <v>4</v>
      </c>
      <c r="C4" s="55"/>
      <c r="D4" s="55"/>
      <c r="E4" s="55" t="s">
        <v>5</v>
      </c>
      <c r="F4" s="55"/>
      <c r="G4" s="55"/>
      <c r="H4" s="55" t="s">
        <v>6</v>
      </c>
      <c r="I4" s="55"/>
      <c r="J4" s="55"/>
      <c r="K4" s="55" t="s">
        <v>7</v>
      </c>
      <c r="L4" s="55"/>
      <c r="M4" s="55"/>
      <c r="N4" s="55" t="s">
        <v>8</v>
      </c>
      <c r="O4" s="55"/>
      <c r="P4" s="55"/>
      <c r="Q4" s="55" t="s">
        <v>9</v>
      </c>
      <c r="R4" s="55"/>
      <c r="S4" s="55"/>
      <c r="T4" s="55" t="s">
        <v>10</v>
      </c>
      <c r="U4" s="55"/>
      <c r="V4" s="55"/>
      <c r="W4" s="55" t="s">
        <v>11</v>
      </c>
      <c r="X4" s="55"/>
      <c r="Y4" s="55"/>
      <c r="Z4" s="55" t="s">
        <v>12</v>
      </c>
      <c r="AA4" s="55"/>
      <c r="AB4" s="59"/>
    </row>
    <row r="5" spans="1:28" s="5" customFormat="1" ht="43.5" customHeight="1">
      <c r="A5" s="51"/>
      <c r="B5" s="12" t="s">
        <v>13</v>
      </c>
      <c r="C5" s="12" t="s">
        <v>14</v>
      </c>
      <c r="D5" s="12" t="s">
        <v>15</v>
      </c>
      <c r="E5" s="12" t="s">
        <v>13</v>
      </c>
      <c r="F5" s="12" t="s">
        <v>14</v>
      </c>
      <c r="G5" s="12" t="s">
        <v>15</v>
      </c>
      <c r="H5" s="12" t="s">
        <v>13</v>
      </c>
      <c r="I5" s="12" t="s">
        <v>14</v>
      </c>
      <c r="J5" s="12" t="s">
        <v>15</v>
      </c>
      <c r="K5" s="12" t="s">
        <v>13</v>
      </c>
      <c r="L5" s="12" t="s">
        <v>14</v>
      </c>
      <c r="M5" s="12" t="s">
        <v>15</v>
      </c>
      <c r="N5" s="12" t="s">
        <v>13</v>
      </c>
      <c r="O5" s="12" t="s">
        <v>14</v>
      </c>
      <c r="P5" s="12" t="s">
        <v>15</v>
      </c>
      <c r="Q5" s="12" t="s">
        <v>13</v>
      </c>
      <c r="R5" s="12" t="s">
        <v>14</v>
      </c>
      <c r="S5" s="12" t="s">
        <v>15</v>
      </c>
      <c r="T5" s="12" t="s">
        <v>13</v>
      </c>
      <c r="U5" s="12" t="s">
        <v>14</v>
      </c>
      <c r="V5" s="12" t="s">
        <v>15</v>
      </c>
      <c r="W5" s="12" t="s">
        <v>13</v>
      </c>
      <c r="X5" s="12" t="s">
        <v>14</v>
      </c>
      <c r="Y5" s="12" t="s">
        <v>15</v>
      </c>
      <c r="Z5" s="12" t="s">
        <v>13</v>
      </c>
      <c r="AA5" s="12" t="s">
        <v>14</v>
      </c>
      <c r="AB5" s="13" t="s">
        <v>15</v>
      </c>
    </row>
    <row r="6" spans="1:28" ht="58.5" customHeight="1">
      <c r="A6" s="14" t="s">
        <v>16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123</v>
      </c>
      <c r="L6" s="9">
        <v>123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10">
        <v>0</v>
      </c>
    </row>
    <row r="7" spans="1:28" ht="45" customHeight="1">
      <c r="A7" s="14" t="s">
        <v>17</v>
      </c>
      <c r="B7" s="9">
        <v>1500</v>
      </c>
      <c r="C7" s="9">
        <v>1500</v>
      </c>
      <c r="D7" s="9">
        <v>0</v>
      </c>
      <c r="E7" s="9">
        <v>0</v>
      </c>
      <c r="F7" s="9">
        <v>0</v>
      </c>
      <c r="G7" s="9">
        <v>0</v>
      </c>
      <c r="H7" s="9">
        <v>2841</v>
      </c>
      <c r="I7" s="9">
        <v>2841</v>
      </c>
      <c r="J7" s="9">
        <v>0</v>
      </c>
      <c r="K7" s="9">
        <v>680</v>
      </c>
      <c r="L7" s="9">
        <v>680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</row>
    <row r="8" spans="1:28" ht="45" customHeight="1">
      <c r="A8" s="14" t="s">
        <v>18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815</v>
      </c>
      <c r="I8" s="9">
        <v>815</v>
      </c>
      <c r="J8" s="9">
        <v>0</v>
      </c>
      <c r="K8" s="9">
        <v>431</v>
      </c>
      <c r="L8" s="9">
        <v>431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</row>
    <row r="9" spans="1:28" ht="45" customHeight="1">
      <c r="A9" s="14" t="s">
        <v>19</v>
      </c>
      <c r="B9" s="9">
        <v>800</v>
      </c>
      <c r="C9" s="9">
        <v>800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320</v>
      </c>
      <c r="L9" s="9">
        <v>320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/>
      <c r="W9" s="9">
        <v>0</v>
      </c>
      <c r="X9" s="9">
        <v>0</v>
      </c>
      <c r="Y9" s="9"/>
      <c r="Z9" s="9">
        <v>0</v>
      </c>
      <c r="AA9" s="9"/>
      <c r="AB9" s="9"/>
    </row>
    <row r="10" spans="1:28" ht="45" customHeight="1">
      <c r="A10" s="14" t="s">
        <v>20</v>
      </c>
      <c r="B10" s="9">
        <v>1000</v>
      </c>
      <c r="C10" s="9">
        <v>880</v>
      </c>
      <c r="D10" s="9">
        <v>120</v>
      </c>
      <c r="E10" s="9">
        <v>1000</v>
      </c>
      <c r="F10" s="9">
        <v>1000</v>
      </c>
      <c r="G10" s="9">
        <v>0</v>
      </c>
      <c r="H10" s="9">
        <v>463</v>
      </c>
      <c r="I10" s="9">
        <v>463</v>
      </c>
      <c r="J10" s="9">
        <v>0</v>
      </c>
      <c r="K10" s="9">
        <v>603</v>
      </c>
      <c r="L10" s="9">
        <v>600</v>
      </c>
      <c r="M10" s="9">
        <v>3</v>
      </c>
      <c r="N10" s="9">
        <v>0</v>
      </c>
      <c r="O10" s="9">
        <v>0</v>
      </c>
      <c r="P10" s="9">
        <v>0</v>
      </c>
      <c r="Q10" s="9">
        <v>700</v>
      </c>
      <c r="R10" s="9">
        <v>700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</row>
    <row r="11" spans="1:28" ht="45" customHeight="1">
      <c r="A11" s="14" t="s">
        <v>21</v>
      </c>
      <c r="B11" s="9">
        <v>2500</v>
      </c>
      <c r="C11" s="9">
        <v>2500</v>
      </c>
      <c r="D11" s="9">
        <v>0</v>
      </c>
      <c r="E11" s="9">
        <v>0</v>
      </c>
      <c r="F11" s="9">
        <v>0</v>
      </c>
      <c r="G11" s="9">
        <v>0</v>
      </c>
      <c r="H11" s="9">
        <v>10964</v>
      </c>
      <c r="I11" s="9">
        <v>8475</v>
      </c>
      <c r="J11" s="9">
        <v>2489</v>
      </c>
      <c r="K11" s="9">
        <v>3838</v>
      </c>
      <c r="L11" s="9">
        <v>3838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/>
      <c r="V11" s="9"/>
      <c r="W11" s="9">
        <v>0</v>
      </c>
      <c r="X11" s="9"/>
      <c r="Y11" s="9"/>
      <c r="Z11" s="9">
        <v>0</v>
      </c>
      <c r="AA11" s="9"/>
      <c r="AB11" s="9"/>
    </row>
    <row r="12" spans="1:28" ht="45" customHeight="1">
      <c r="A12" s="14" t="s">
        <v>22</v>
      </c>
      <c r="B12" s="9">
        <v>6000</v>
      </c>
      <c r="C12" s="9">
        <v>6000</v>
      </c>
      <c r="D12" s="9">
        <v>0</v>
      </c>
      <c r="E12" s="9">
        <v>3000</v>
      </c>
      <c r="F12" s="9">
        <v>2750</v>
      </c>
      <c r="G12" s="9">
        <v>250</v>
      </c>
      <c r="H12" s="9">
        <v>8717</v>
      </c>
      <c r="I12" s="9">
        <v>8717</v>
      </c>
      <c r="J12" s="9">
        <v>0</v>
      </c>
      <c r="K12" s="9">
        <v>2000</v>
      </c>
      <c r="L12" s="9">
        <v>1840</v>
      </c>
      <c r="M12" s="9">
        <v>160</v>
      </c>
      <c r="N12" s="9">
        <v>0</v>
      </c>
      <c r="O12" s="9">
        <v>0</v>
      </c>
      <c r="P12" s="9">
        <v>0</v>
      </c>
      <c r="Q12" s="9">
        <v>2709</v>
      </c>
      <c r="R12" s="9">
        <v>2709</v>
      </c>
      <c r="S12" s="9">
        <v>0</v>
      </c>
      <c r="T12" s="9">
        <v>0</v>
      </c>
      <c r="U12" s="9"/>
      <c r="V12" s="9"/>
      <c r="W12" s="9">
        <v>0</v>
      </c>
      <c r="X12" s="9"/>
      <c r="Y12" s="9"/>
      <c r="Z12" s="9">
        <v>0</v>
      </c>
      <c r="AA12" s="9"/>
      <c r="AB12" s="9"/>
    </row>
    <row r="13" spans="1:28" ht="45" customHeight="1">
      <c r="A13" s="14" t="s">
        <v>23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420</v>
      </c>
      <c r="I13" s="9">
        <v>420</v>
      </c>
      <c r="J13" s="9">
        <v>0</v>
      </c>
      <c r="K13" s="9">
        <v>350</v>
      </c>
      <c r="L13" s="9">
        <v>348</v>
      </c>
      <c r="M13" s="9">
        <v>2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/>
      <c r="V13" s="9"/>
      <c r="W13" s="9">
        <v>0</v>
      </c>
      <c r="X13" s="9"/>
      <c r="Y13" s="9"/>
      <c r="Z13" s="9">
        <v>0</v>
      </c>
      <c r="AA13" s="9"/>
      <c r="AB13" s="9"/>
    </row>
    <row r="14" spans="1:28" ht="45" customHeight="1">
      <c r="A14" s="14" t="s">
        <v>24</v>
      </c>
      <c r="B14" s="9">
        <v>1800</v>
      </c>
      <c r="C14" s="9">
        <v>1800</v>
      </c>
      <c r="D14" s="9">
        <v>0</v>
      </c>
      <c r="E14" s="9">
        <v>0</v>
      </c>
      <c r="F14" s="9">
        <v>0</v>
      </c>
      <c r="G14" s="9">
        <v>0</v>
      </c>
      <c r="H14" s="9">
        <v>12312</v>
      </c>
      <c r="I14" s="9">
        <v>12312</v>
      </c>
      <c r="J14" s="9">
        <v>0</v>
      </c>
      <c r="K14" s="9">
        <v>971</v>
      </c>
      <c r="L14" s="9">
        <v>971</v>
      </c>
      <c r="M14" s="9">
        <v>0</v>
      </c>
      <c r="N14" s="9">
        <v>0</v>
      </c>
      <c r="O14" s="9">
        <v>0</v>
      </c>
      <c r="P14" s="9">
        <v>0</v>
      </c>
      <c r="Q14" s="9">
        <v>4229</v>
      </c>
      <c r="R14" s="9">
        <v>4229</v>
      </c>
      <c r="S14" s="9">
        <v>0</v>
      </c>
      <c r="T14" s="9">
        <v>0</v>
      </c>
      <c r="U14" s="9"/>
      <c r="V14" s="9"/>
      <c r="W14" s="9">
        <v>0</v>
      </c>
      <c r="X14" s="9"/>
      <c r="Y14" s="9"/>
      <c r="Z14" s="9">
        <v>0</v>
      </c>
      <c r="AA14" s="9"/>
      <c r="AB14" s="9"/>
    </row>
    <row r="15" spans="1:28" ht="45" customHeight="1">
      <c r="A15" s="14" t="s">
        <v>25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246</v>
      </c>
      <c r="L15" s="9">
        <v>246</v>
      </c>
      <c r="M15" s="9">
        <v>0</v>
      </c>
      <c r="N15" s="9">
        <v>0</v>
      </c>
      <c r="O15" s="9">
        <v>0</v>
      </c>
      <c r="P15" s="9"/>
      <c r="Q15" s="9">
        <v>0</v>
      </c>
      <c r="R15" s="9"/>
      <c r="S15" s="9"/>
      <c r="T15" s="9">
        <v>0</v>
      </c>
      <c r="U15" s="9"/>
      <c r="V15" s="9"/>
      <c r="W15" s="9">
        <v>0</v>
      </c>
      <c r="X15" s="9"/>
      <c r="Y15" s="9"/>
      <c r="Z15" s="9">
        <v>0</v>
      </c>
      <c r="AA15" s="9"/>
      <c r="AB15" s="9"/>
    </row>
    <row r="16" spans="1:28" ht="45" customHeight="1">
      <c r="A16" s="14" t="s">
        <v>26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477</v>
      </c>
      <c r="I16" s="9">
        <v>477</v>
      </c>
      <c r="J16" s="9">
        <v>0</v>
      </c>
      <c r="K16" s="9">
        <v>500</v>
      </c>
      <c r="L16" s="9">
        <v>497</v>
      </c>
      <c r="M16" s="9">
        <v>3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/>
      <c r="T16" s="9">
        <v>0</v>
      </c>
      <c r="U16" s="9"/>
      <c r="V16" s="9"/>
      <c r="W16" s="9">
        <v>0</v>
      </c>
      <c r="X16" s="9"/>
      <c r="Y16" s="9"/>
      <c r="Z16" s="9">
        <v>0</v>
      </c>
      <c r="AA16" s="9"/>
      <c r="AB16" s="9"/>
    </row>
    <row r="17" spans="1:28" ht="45" customHeight="1">
      <c r="A17" s="14" t="s">
        <v>27</v>
      </c>
      <c r="B17" s="9">
        <v>4300</v>
      </c>
      <c r="C17" s="9">
        <v>4240</v>
      </c>
      <c r="D17" s="9">
        <v>60</v>
      </c>
      <c r="E17" s="9">
        <v>0</v>
      </c>
      <c r="F17" s="9">
        <v>0</v>
      </c>
      <c r="G17" s="9">
        <v>0</v>
      </c>
      <c r="H17" s="9">
        <v>624</v>
      </c>
      <c r="I17" s="9">
        <v>624</v>
      </c>
      <c r="J17" s="9">
        <v>0</v>
      </c>
      <c r="K17" s="9">
        <v>1400</v>
      </c>
      <c r="L17" s="9">
        <v>1400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/>
      <c r="T17" s="9">
        <v>0</v>
      </c>
      <c r="U17" s="9"/>
      <c r="V17" s="9"/>
      <c r="W17" s="9">
        <v>0</v>
      </c>
      <c r="X17" s="9"/>
      <c r="Y17" s="9"/>
      <c r="Z17" s="9">
        <v>0</v>
      </c>
      <c r="AA17" s="9"/>
      <c r="AB17" s="9"/>
    </row>
    <row r="18" spans="1:28" ht="45" customHeight="1">
      <c r="A18" s="14" t="s">
        <v>28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450</v>
      </c>
      <c r="L18" s="9">
        <v>450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/>
      <c r="T18" s="9">
        <v>0</v>
      </c>
      <c r="U18" s="9"/>
      <c r="V18" s="9"/>
      <c r="W18" s="9">
        <v>0</v>
      </c>
      <c r="X18" s="9"/>
      <c r="Y18" s="9"/>
      <c r="Z18" s="9">
        <v>0</v>
      </c>
      <c r="AA18" s="9"/>
      <c r="AB18" s="9"/>
    </row>
    <row r="19" spans="1:28" ht="45" customHeight="1">
      <c r="A19" s="14" t="s">
        <v>29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867</v>
      </c>
      <c r="I19" s="9">
        <v>867</v>
      </c>
      <c r="J19" s="9">
        <v>0</v>
      </c>
      <c r="K19" s="9">
        <v>420</v>
      </c>
      <c r="L19" s="9">
        <v>420</v>
      </c>
      <c r="M19" s="9">
        <v>0</v>
      </c>
      <c r="N19" s="9">
        <v>0</v>
      </c>
      <c r="O19" s="9">
        <v>0</v>
      </c>
      <c r="P19" s="9"/>
      <c r="Q19" s="9">
        <v>0</v>
      </c>
      <c r="R19" s="9"/>
      <c r="S19" s="9"/>
      <c r="T19" s="9">
        <v>0</v>
      </c>
      <c r="U19" s="9"/>
      <c r="V19" s="9"/>
      <c r="W19" s="9">
        <v>0</v>
      </c>
      <c r="X19" s="9"/>
      <c r="Y19" s="9"/>
      <c r="Z19" s="9">
        <v>0</v>
      </c>
      <c r="AA19" s="9"/>
      <c r="AB19" s="9"/>
    </row>
    <row r="20" spans="1:28" ht="45" customHeight="1">
      <c r="A20" s="14" t="s">
        <v>30</v>
      </c>
      <c r="B20" s="9">
        <v>600</v>
      </c>
      <c r="C20" s="9">
        <v>600</v>
      </c>
      <c r="D20" s="9">
        <v>0</v>
      </c>
      <c r="E20" s="9">
        <v>0</v>
      </c>
      <c r="F20" s="9">
        <v>0</v>
      </c>
      <c r="G20" s="9">
        <v>0</v>
      </c>
      <c r="H20" s="9">
        <v>3236</v>
      </c>
      <c r="I20" s="9">
        <v>1389</v>
      </c>
      <c r="J20" s="9">
        <v>1847</v>
      </c>
      <c r="K20" s="9">
        <v>500</v>
      </c>
      <c r="L20" s="9">
        <v>470</v>
      </c>
      <c r="M20" s="9">
        <v>30</v>
      </c>
      <c r="N20" s="9">
        <v>0</v>
      </c>
      <c r="O20" s="9">
        <v>0</v>
      </c>
      <c r="P20" s="9"/>
      <c r="Q20" s="9">
        <v>0</v>
      </c>
      <c r="R20" s="9"/>
      <c r="S20" s="9"/>
      <c r="T20" s="9">
        <v>0</v>
      </c>
      <c r="U20" s="9"/>
      <c r="V20" s="9"/>
      <c r="W20" s="9">
        <v>0</v>
      </c>
      <c r="X20" s="9"/>
      <c r="Y20" s="9"/>
      <c r="Z20" s="9">
        <v>0</v>
      </c>
      <c r="AA20" s="9"/>
      <c r="AB20" s="9"/>
    </row>
    <row r="21" spans="1:28" ht="45" customHeight="1">
      <c r="A21" s="14" t="s">
        <v>31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1033</v>
      </c>
      <c r="I21" s="9">
        <v>1033</v>
      </c>
      <c r="J21" s="9">
        <v>0</v>
      </c>
      <c r="K21" s="9">
        <v>550</v>
      </c>
      <c r="L21" s="9">
        <v>550</v>
      </c>
      <c r="M21" s="9">
        <v>0</v>
      </c>
      <c r="N21" s="9">
        <v>0</v>
      </c>
      <c r="O21" s="9"/>
      <c r="P21" s="9"/>
      <c r="Q21" s="9">
        <v>0</v>
      </c>
      <c r="R21" s="9"/>
      <c r="S21" s="9"/>
      <c r="T21" s="9">
        <v>0</v>
      </c>
      <c r="U21" s="9"/>
      <c r="V21" s="9"/>
      <c r="W21" s="9">
        <v>0</v>
      </c>
      <c r="X21" s="9"/>
      <c r="Y21" s="9"/>
      <c r="Z21" s="9">
        <v>0</v>
      </c>
      <c r="AA21" s="9"/>
      <c r="AB21" s="9"/>
    </row>
    <row r="22" spans="1:28" ht="45" customHeight="1">
      <c r="A22" s="14" t="s">
        <v>32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1368</v>
      </c>
      <c r="I22" s="9">
        <v>1368</v>
      </c>
      <c r="J22" s="9">
        <v>0</v>
      </c>
      <c r="K22" s="9">
        <v>380</v>
      </c>
      <c r="L22" s="9">
        <v>380</v>
      </c>
      <c r="M22" s="9">
        <v>0</v>
      </c>
      <c r="N22" s="9">
        <v>0</v>
      </c>
      <c r="O22" s="9"/>
      <c r="P22" s="9"/>
      <c r="Q22" s="9">
        <v>0</v>
      </c>
      <c r="R22" s="9"/>
      <c r="S22" s="9"/>
      <c r="T22" s="9">
        <v>0</v>
      </c>
      <c r="U22" s="9"/>
      <c r="V22" s="9"/>
      <c r="W22" s="9">
        <v>0</v>
      </c>
      <c r="X22" s="9"/>
      <c r="Y22" s="9"/>
      <c r="Z22" s="9">
        <v>0</v>
      </c>
      <c r="AA22" s="9"/>
      <c r="AB22" s="9"/>
    </row>
    <row r="23" spans="1:28" ht="45" customHeight="1">
      <c r="A23" s="14" t="s">
        <v>33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700</v>
      </c>
      <c r="L23" s="9">
        <v>686</v>
      </c>
      <c r="M23" s="9">
        <v>14</v>
      </c>
      <c r="N23" s="9">
        <v>0</v>
      </c>
      <c r="O23" s="9"/>
      <c r="P23" s="9"/>
      <c r="Q23" s="9">
        <v>0</v>
      </c>
      <c r="R23" s="9"/>
      <c r="S23" s="9"/>
      <c r="T23" s="9">
        <v>0</v>
      </c>
      <c r="U23" s="9"/>
      <c r="V23" s="9"/>
      <c r="W23" s="9">
        <v>0</v>
      </c>
      <c r="X23" s="9"/>
      <c r="Y23" s="9"/>
      <c r="Z23" s="9">
        <v>0</v>
      </c>
      <c r="AA23" s="9"/>
      <c r="AB23" s="9"/>
    </row>
    <row r="24" spans="1:28" ht="45" customHeight="1">
      <c r="A24" s="14" t="s">
        <v>34</v>
      </c>
      <c r="B24" s="9">
        <v>1275</v>
      </c>
      <c r="C24" s="9">
        <v>1275</v>
      </c>
      <c r="D24" s="9">
        <v>0</v>
      </c>
      <c r="E24" s="9">
        <v>0</v>
      </c>
      <c r="F24" s="9">
        <v>0</v>
      </c>
      <c r="G24" s="9">
        <v>0</v>
      </c>
      <c r="H24" s="9">
        <v>520</v>
      </c>
      <c r="I24" s="9">
        <v>364</v>
      </c>
      <c r="J24" s="9">
        <v>156</v>
      </c>
      <c r="K24" s="9">
        <v>1378</v>
      </c>
      <c r="L24" s="9">
        <v>1366</v>
      </c>
      <c r="M24" s="9">
        <v>12</v>
      </c>
      <c r="N24" s="9">
        <v>0</v>
      </c>
      <c r="O24" s="9"/>
      <c r="P24" s="9"/>
      <c r="Q24" s="9">
        <v>0</v>
      </c>
      <c r="R24" s="9"/>
      <c r="S24" s="9"/>
      <c r="T24" s="9">
        <v>0</v>
      </c>
      <c r="U24" s="9"/>
      <c r="V24" s="9"/>
      <c r="W24" s="9">
        <v>0</v>
      </c>
      <c r="X24" s="9"/>
      <c r="Y24" s="9"/>
      <c r="Z24" s="9">
        <v>0</v>
      </c>
      <c r="AA24" s="9"/>
      <c r="AB24" s="9"/>
    </row>
    <row r="25" spans="1:28" ht="45" customHeight="1">
      <c r="A25" s="14" t="s">
        <v>35</v>
      </c>
      <c r="B25" s="9">
        <v>1585</v>
      </c>
      <c r="C25" s="9">
        <v>1560</v>
      </c>
      <c r="D25" s="9">
        <v>25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513</v>
      </c>
      <c r="L25" s="9">
        <v>513</v>
      </c>
      <c r="M25" s="9">
        <v>0</v>
      </c>
      <c r="N25" s="9">
        <v>0</v>
      </c>
      <c r="O25" s="9"/>
      <c r="P25" s="9"/>
      <c r="Q25" s="9">
        <v>0</v>
      </c>
      <c r="R25" s="9"/>
      <c r="S25" s="9"/>
      <c r="T25" s="9">
        <v>0</v>
      </c>
      <c r="U25" s="9"/>
      <c r="V25" s="9"/>
      <c r="W25" s="9">
        <v>0</v>
      </c>
      <c r="X25" s="9"/>
      <c r="Y25" s="9"/>
      <c r="Z25" s="9">
        <v>0</v>
      </c>
      <c r="AA25" s="9"/>
      <c r="AB25" s="9"/>
    </row>
    <row r="26" spans="1:28" ht="45" customHeight="1">
      <c r="A26" s="14" t="s">
        <v>36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376</v>
      </c>
      <c r="I26" s="9">
        <v>376</v>
      </c>
      <c r="J26" s="9">
        <v>0</v>
      </c>
      <c r="K26" s="9">
        <v>960</v>
      </c>
      <c r="L26" s="9">
        <v>960</v>
      </c>
      <c r="M26" s="9">
        <v>0</v>
      </c>
      <c r="N26" s="9">
        <v>0</v>
      </c>
      <c r="O26" s="9"/>
      <c r="P26" s="9"/>
      <c r="Q26" s="9">
        <v>0</v>
      </c>
      <c r="R26" s="9"/>
      <c r="S26" s="9"/>
      <c r="T26" s="9">
        <v>0</v>
      </c>
      <c r="U26" s="9"/>
      <c r="V26" s="9"/>
      <c r="W26" s="9">
        <v>0</v>
      </c>
      <c r="X26" s="9"/>
      <c r="Y26" s="9"/>
      <c r="Z26" s="9">
        <v>0</v>
      </c>
      <c r="AA26" s="9"/>
      <c r="AB26" s="9"/>
    </row>
    <row r="27" spans="1:28" ht="45" customHeight="1">
      <c r="A27" s="14" t="s">
        <v>37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158</v>
      </c>
      <c r="L27" s="9">
        <v>158</v>
      </c>
      <c r="M27" s="9">
        <v>0</v>
      </c>
      <c r="N27" s="9">
        <v>0</v>
      </c>
      <c r="O27" s="9"/>
      <c r="P27" s="9"/>
      <c r="Q27" s="9">
        <v>0</v>
      </c>
      <c r="R27" s="9"/>
      <c r="S27" s="9"/>
      <c r="T27" s="9">
        <v>0</v>
      </c>
      <c r="U27" s="9"/>
      <c r="V27" s="9"/>
      <c r="W27" s="9">
        <v>0</v>
      </c>
      <c r="X27" s="9"/>
      <c r="Y27" s="9"/>
      <c r="Z27" s="9">
        <v>0</v>
      </c>
      <c r="AA27" s="9"/>
      <c r="AB27" s="9"/>
    </row>
    <row r="28" spans="1:28" ht="45" customHeight="1">
      <c r="A28" s="14" t="s">
        <v>38</v>
      </c>
      <c r="B28" s="9">
        <v>420</v>
      </c>
      <c r="C28" s="9">
        <v>420</v>
      </c>
      <c r="D28" s="9">
        <v>0</v>
      </c>
      <c r="E28" s="9">
        <v>0</v>
      </c>
      <c r="F28" s="9">
        <v>0</v>
      </c>
      <c r="G28" s="9">
        <v>0</v>
      </c>
      <c r="H28" s="9">
        <v>3693</v>
      </c>
      <c r="I28" s="9">
        <v>2983</v>
      </c>
      <c r="J28" s="9">
        <v>710</v>
      </c>
      <c r="K28" s="9">
        <v>1262</v>
      </c>
      <c r="L28" s="9">
        <v>1242</v>
      </c>
      <c r="M28" s="9">
        <v>20</v>
      </c>
      <c r="N28" s="9">
        <v>0</v>
      </c>
      <c r="O28" s="9"/>
      <c r="P28" s="9"/>
      <c r="Q28" s="9">
        <v>0</v>
      </c>
      <c r="R28" s="9"/>
      <c r="S28" s="9"/>
      <c r="T28" s="9">
        <v>0</v>
      </c>
      <c r="U28" s="9"/>
      <c r="V28" s="9"/>
      <c r="W28" s="9">
        <v>0</v>
      </c>
      <c r="X28" s="9"/>
      <c r="Y28" s="9"/>
      <c r="Z28" s="9">
        <v>0</v>
      </c>
      <c r="AA28" s="9"/>
      <c r="AB28" s="9"/>
    </row>
    <row r="29" spans="1:28" ht="45" customHeight="1">
      <c r="A29" s="14" t="s">
        <v>39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210</v>
      </c>
      <c r="L29" s="9">
        <v>210</v>
      </c>
      <c r="M29" s="9">
        <v>0</v>
      </c>
      <c r="N29" s="9">
        <v>0</v>
      </c>
      <c r="O29" s="9"/>
      <c r="P29" s="9"/>
      <c r="Q29" s="9">
        <v>0</v>
      </c>
      <c r="R29" s="9"/>
      <c r="S29" s="9"/>
      <c r="T29" s="9">
        <v>0</v>
      </c>
      <c r="U29" s="9"/>
      <c r="V29" s="9"/>
      <c r="W29" s="9">
        <v>0</v>
      </c>
      <c r="X29" s="9"/>
      <c r="Y29" s="9"/>
      <c r="Z29" s="9">
        <v>0</v>
      </c>
      <c r="AA29" s="9"/>
      <c r="AB29" s="9"/>
    </row>
    <row r="30" spans="1:28" ht="45" customHeight="1">
      <c r="A30" s="14" t="s">
        <v>40</v>
      </c>
      <c r="B30" s="9">
        <v>1020</v>
      </c>
      <c r="C30" s="9">
        <v>1020</v>
      </c>
      <c r="D30" s="9">
        <v>0</v>
      </c>
      <c r="E30" s="9">
        <v>0</v>
      </c>
      <c r="F30" s="9">
        <v>0</v>
      </c>
      <c r="G30" s="9">
        <v>0</v>
      </c>
      <c r="H30" s="9">
        <v>802</v>
      </c>
      <c r="I30" s="9">
        <v>617</v>
      </c>
      <c r="J30" s="9">
        <v>185</v>
      </c>
      <c r="K30" s="9">
        <v>1200</v>
      </c>
      <c r="L30" s="9">
        <v>1175</v>
      </c>
      <c r="M30" s="9">
        <v>25</v>
      </c>
      <c r="N30" s="9">
        <v>0</v>
      </c>
      <c r="O30" s="9"/>
      <c r="P30" s="9"/>
      <c r="Q30" s="9">
        <v>0</v>
      </c>
      <c r="R30" s="9"/>
      <c r="S30" s="9"/>
      <c r="T30" s="9">
        <v>0</v>
      </c>
      <c r="U30" s="9"/>
      <c r="V30" s="9"/>
      <c r="W30" s="9">
        <v>0</v>
      </c>
      <c r="X30" s="9"/>
      <c r="Y30" s="9"/>
      <c r="Z30" s="9">
        <v>0</v>
      </c>
      <c r="AA30" s="9"/>
      <c r="AB30" s="9"/>
    </row>
    <row r="31" spans="1:28" ht="45" customHeight="1">
      <c r="A31" s="14" t="s">
        <v>41</v>
      </c>
      <c r="B31" s="9">
        <v>475</v>
      </c>
      <c r="C31" s="9">
        <v>472</v>
      </c>
      <c r="D31" s="9">
        <v>3</v>
      </c>
      <c r="E31" s="9">
        <v>0</v>
      </c>
      <c r="F31" s="9">
        <v>0</v>
      </c>
      <c r="G31" s="9">
        <v>0</v>
      </c>
      <c r="H31" s="9">
        <v>997</v>
      </c>
      <c r="I31" s="9">
        <v>997</v>
      </c>
      <c r="J31" s="9">
        <v>0</v>
      </c>
      <c r="K31" s="9">
        <v>600</v>
      </c>
      <c r="L31" s="9">
        <v>600</v>
      </c>
      <c r="M31" s="9">
        <v>0</v>
      </c>
      <c r="N31" s="9">
        <v>0</v>
      </c>
      <c r="O31" s="9"/>
      <c r="P31" s="9"/>
      <c r="Q31" s="9">
        <v>0</v>
      </c>
      <c r="R31" s="9"/>
      <c r="S31" s="9"/>
      <c r="T31" s="9">
        <v>0</v>
      </c>
      <c r="U31" s="9"/>
      <c r="V31" s="9"/>
      <c r="W31" s="9">
        <v>0</v>
      </c>
      <c r="X31" s="9"/>
      <c r="Y31" s="9"/>
      <c r="Z31" s="9">
        <v>0</v>
      </c>
      <c r="AA31" s="9"/>
      <c r="AB31" s="9"/>
    </row>
    <row r="32" spans="1:28" ht="45" customHeight="1">
      <c r="A32" s="14" t="s">
        <v>42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207</v>
      </c>
      <c r="I32" s="9">
        <v>207</v>
      </c>
      <c r="J32" s="9">
        <v>0</v>
      </c>
      <c r="K32" s="9">
        <v>0</v>
      </c>
      <c r="L32" s="9"/>
      <c r="M32" s="9"/>
      <c r="N32" s="9">
        <v>0</v>
      </c>
      <c r="O32" s="9"/>
      <c r="P32" s="9"/>
      <c r="Q32" s="9">
        <v>0</v>
      </c>
      <c r="R32" s="9"/>
      <c r="S32" s="9"/>
      <c r="T32" s="9">
        <v>0</v>
      </c>
      <c r="U32" s="9"/>
      <c r="V32" s="9"/>
      <c r="W32" s="9">
        <v>0</v>
      </c>
      <c r="X32" s="9"/>
      <c r="Y32" s="9"/>
      <c r="Z32" s="9">
        <v>0</v>
      </c>
      <c r="AA32" s="9"/>
      <c r="AB32" s="9"/>
    </row>
    <row r="33" spans="1:28" ht="45" customHeight="1">
      <c r="A33" s="14" t="s">
        <v>43</v>
      </c>
      <c r="B33" s="9">
        <v>1800</v>
      </c>
      <c r="C33" s="9">
        <v>1750</v>
      </c>
      <c r="D33" s="9">
        <v>50</v>
      </c>
      <c r="E33" s="9">
        <v>0</v>
      </c>
      <c r="F33" s="9">
        <v>0</v>
      </c>
      <c r="G33" s="9">
        <v>0</v>
      </c>
      <c r="H33" s="9">
        <v>763</v>
      </c>
      <c r="I33" s="9">
        <v>763</v>
      </c>
      <c r="J33" s="9">
        <v>0</v>
      </c>
      <c r="K33" s="9">
        <v>750</v>
      </c>
      <c r="L33" s="9">
        <v>750</v>
      </c>
      <c r="M33" s="9">
        <v>0</v>
      </c>
      <c r="N33" s="9">
        <v>0</v>
      </c>
      <c r="O33" s="9"/>
      <c r="P33" s="9"/>
      <c r="Q33" s="9">
        <v>0</v>
      </c>
      <c r="R33" s="9"/>
      <c r="S33" s="9"/>
      <c r="T33" s="9">
        <v>0</v>
      </c>
      <c r="U33" s="9"/>
      <c r="V33" s="9"/>
      <c r="W33" s="9">
        <v>0</v>
      </c>
      <c r="X33" s="9"/>
      <c r="Y33" s="9"/>
      <c r="Z33" s="9">
        <v>0</v>
      </c>
      <c r="AA33" s="9"/>
      <c r="AB33" s="9"/>
    </row>
    <row r="34" spans="1:28" ht="45" customHeight="1">
      <c r="A34" s="14" t="s">
        <v>44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502</v>
      </c>
      <c r="L34" s="9">
        <v>478</v>
      </c>
      <c r="M34" s="9">
        <v>24</v>
      </c>
      <c r="N34" s="9">
        <v>0</v>
      </c>
      <c r="O34" s="9">
        <v>0</v>
      </c>
      <c r="P34" s="9"/>
      <c r="Q34" s="9">
        <v>0</v>
      </c>
      <c r="R34" s="9"/>
      <c r="S34" s="9"/>
      <c r="T34" s="9">
        <v>0</v>
      </c>
      <c r="U34" s="9"/>
      <c r="V34" s="9"/>
      <c r="W34" s="9">
        <v>0</v>
      </c>
      <c r="X34" s="9"/>
      <c r="Y34" s="9"/>
      <c r="Z34" s="9">
        <v>0</v>
      </c>
      <c r="AA34" s="9"/>
      <c r="AB34" s="9"/>
    </row>
    <row r="35" spans="1:28" ht="45" customHeight="1">
      <c r="A35" s="14" t="s">
        <v>45</v>
      </c>
      <c r="B35" s="9">
        <v>1500</v>
      </c>
      <c r="C35" s="9">
        <v>1500</v>
      </c>
      <c r="D35" s="9">
        <v>0</v>
      </c>
      <c r="E35" s="9">
        <v>0</v>
      </c>
      <c r="F35" s="9">
        <v>0</v>
      </c>
      <c r="G35" s="9">
        <v>0</v>
      </c>
      <c r="H35" s="9">
        <v>853</v>
      </c>
      <c r="I35" s="9">
        <v>837</v>
      </c>
      <c r="J35" s="9">
        <v>16</v>
      </c>
      <c r="K35" s="9">
        <v>235</v>
      </c>
      <c r="L35" s="9">
        <v>235</v>
      </c>
      <c r="M35" s="9">
        <v>0</v>
      </c>
      <c r="N35" s="9">
        <v>0</v>
      </c>
      <c r="O35" s="9"/>
      <c r="P35" s="9"/>
      <c r="Q35" s="9">
        <v>0</v>
      </c>
      <c r="R35" s="9"/>
      <c r="S35" s="9"/>
      <c r="T35" s="9">
        <v>0</v>
      </c>
      <c r="U35" s="9"/>
      <c r="V35" s="9"/>
      <c r="W35" s="9">
        <v>0</v>
      </c>
      <c r="X35" s="9"/>
      <c r="Y35" s="9"/>
      <c r="Z35" s="9">
        <v>0</v>
      </c>
      <c r="AA35" s="9"/>
      <c r="AB35" s="9"/>
    </row>
    <row r="36" spans="1:28" ht="45" customHeight="1">
      <c r="A36" s="14" t="s">
        <v>46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201</v>
      </c>
      <c r="I36" s="9">
        <v>16</v>
      </c>
      <c r="J36" s="9">
        <v>185</v>
      </c>
      <c r="K36" s="9">
        <v>789</v>
      </c>
      <c r="L36" s="9">
        <v>786</v>
      </c>
      <c r="M36" s="9">
        <v>3</v>
      </c>
      <c r="N36" s="9">
        <v>0</v>
      </c>
      <c r="O36" s="9"/>
      <c r="P36" s="9"/>
      <c r="Q36" s="9">
        <v>0</v>
      </c>
      <c r="R36" s="9"/>
      <c r="S36" s="9"/>
      <c r="T36" s="9">
        <v>0</v>
      </c>
      <c r="U36" s="9"/>
      <c r="V36" s="9"/>
      <c r="W36" s="9">
        <v>0</v>
      </c>
      <c r="X36" s="9"/>
      <c r="Y36" s="9"/>
      <c r="Z36" s="9">
        <v>0</v>
      </c>
      <c r="AA36" s="9"/>
      <c r="AB36" s="9"/>
    </row>
    <row r="37" spans="1:28" ht="45" customHeight="1">
      <c r="A37" s="14" t="s">
        <v>47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350</v>
      </c>
      <c r="L37" s="9">
        <v>350</v>
      </c>
      <c r="M37" s="9">
        <v>0</v>
      </c>
      <c r="N37" s="9">
        <v>0</v>
      </c>
      <c r="O37" s="9"/>
      <c r="P37" s="9"/>
      <c r="Q37" s="9">
        <v>0</v>
      </c>
      <c r="R37" s="9"/>
      <c r="S37" s="9"/>
      <c r="T37" s="9">
        <v>0</v>
      </c>
      <c r="U37" s="9"/>
      <c r="V37" s="9"/>
      <c r="W37" s="9">
        <v>0</v>
      </c>
      <c r="X37" s="9"/>
      <c r="Y37" s="9"/>
      <c r="Z37" s="9">
        <v>0</v>
      </c>
      <c r="AA37" s="9"/>
      <c r="AB37" s="9"/>
    </row>
    <row r="38" spans="1:28" ht="45" customHeight="1">
      <c r="A38" s="14" t="s">
        <v>48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2081</v>
      </c>
      <c r="I38" s="9">
        <v>1283</v>
      </c>
      <c r="J38" s="9">
        <v>798</v>
      </c>
      <c r="K38" s="9">
        <v>600</v>
      </c>
      <c r="L38" s="9">
        <v>600</v>
      </c>
      <c r="M38" s="9">
        <v>0</v>
      </c>
      <c r="N38" s="9">
        <v>0</v>
      </c>
      <c r="O38" s="9"/>
      <c r="P38" s="9"/>
      <c r="Q38" s="9">
        <v>0</v>
      </c>
      <c r="R38" s="9"/>
      <c r="S38" s="9"/>
      <c r="T38" s="9">
        <v>0</v>
      </c>
      <c r="U38" s="9"/>
      <c r="V38" s="9"/>
      <c r="W38" s="9">
        <v>0</v>
      </c>
      <c r="X38" s="9"/>
      <c r="Y38" s="9"/>
      <c r="Z38" s="9">
        <v>0</v>
      </c>
      <c r="AA38" s="9"/>
      <c r="AB38" s="9"/>
    </row>
    <row r="39" spans="1:28" ht="45" customHeight="1">
      <c r="A39" s="14" t="s">
        <v>49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374</v>
      </c>
      <c r="I39" s="9">
        <v>223</v>
      </c>
      <c r="J39" s="9">
        <v>151</v>
      </c>
      <c r="K39" s="9">
        <v>0</v>
      </c>
      <c r="L39" s="9">
        <v>0</v>
      </c>
      <c r="M39" s="9">
        <v>0</v>
      </c>
      <c r="N39" s="9">
        <v>0</v>
      </c>
      <c r="O39" s="9"/>
      <c r="P39" s="9"/>
      <c r="Q39" s="9">
        <v>0</v>
      </c>
      <c r="R39" s="9"/>
      <c r="S39" s="9"/>
      <c r="T39" s="9">
        <v>0</v>
      </c>
      <c r="U39" s="9"/>
      <c r="V39" s="9"/>
      <c r="W39" s="9">
        <v>0</v>
      </c>
      <c r="X39" s="9"/>
      <c r="Y39" s="9"/>
      <c r="Z39" s="9">
        <v>0</v>
      </c>
      <c r="AA39" s="9"/>
      <c r="AB39" s="9"/>
    </row>
    <row r="40" spans="1:28" ht="45" customHeight="1">
      <c r="A40" s="14" t="s">
        <v>50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1685</v>
      </c>
      <c r="I40" s="9">
        <v>1685</v>
      </c>
      <c r="J40" s="9">
        <v>0</v>
      </c>
      <c r="K40" s="9">
        <v>220</v>
      </c>
      <c r="L40" s="9">
        <v>220</v>
      </c>
      <c r="M40" s="9">
        <v>0</v>
      </c>
      <c r="N40" s="9">
        <v>0</v>
      </c>
      <c r="O40" s="9"/>
      <c r="P40" s="9"/>
      <c r="Q40" s="9">
        <v>0</v>
      </c>
      <c r="R40" s="9"/>
      <c r="S40" s="9"/>
      <c r="T40" s="9">
        <v>0</v>
      </c>
      <c r="U40" s="9"/>
      <c r="V40" s="9"/>
      <c r="W40" s="9">
        <v>0</v>
      </c>
      <c r="X40" s="9"/>
      <c r="Y40" s="9"/>
      <c r="Z40" s="9">
        <v>0</v>
      </c>
      <c r="AA40" s="9"/>
      <c r="AB40" s="9"/>
    </row>
    <row r="41" spans="1:28" ht="45" customHeight="1">
      <c r="A41" s="14" t="s">
        <v>51</v>
      </c>
      <c r="B41" s="9">
        <v>2820</v>
      </c>
      <c r="C41" s="9">
        <v>2805</v>
      </c>
      <c r="D41" s="9">
        <v>15</v>
      </c>
      <c r="E41" s="9">
        <v>1371</v>
      </c>
      <c r="F41" s="9">
        <v>1354</v>
      </c>
      <c r="G41" s="9">
        <v>17</v>
      </c>
      <c r="H41" s="9">
        <v>2120</v>
      </c>
      <c r="I41" s="9">
        <v>2120</v>
      </c>
      <c r="J41" s="9">
        <v>0</v>
      </c>
      <c r="K41" s="9">
        <v>1300</v>
      </c>
      <c r="L41" s="9">
        <v>1300</v>
      </c>
      <c r="M41" s="9">
        <v>0</v>
      </c>
      <c r="N41" s="9">
        <v>0</v>
      </c>
      <c r="O41" s="9">
        <v>0</v>
      </c>
      <c r="P41" s="9">
        <v>0</v>
      </c>
      <c r="Q41" s="9">
        <v>1440</v>
      </c>
      <c r="R41" s="9">
        <v>1440</v>
      </c>
      <c r="S41" s="9">
        <v>0</v>
      </c>
      <c r="T41" s="9">
        <v>0</v>
      </c>
      <c r="U41" s="9">
        <v>0</v>
      </c>
      <c r="V41" s="9"/>
      <c r="W41" s="9">
        <v>0</v>
      </c>
      <c r="X41" s="9">
        <v>0</v>
      </c>
      <c r="Y41" s="9"/>
      <c r="Z41" s="9">
        <v>0</v>
      </c>
      <c r="AA41" s="9"/>
      <c r="AB41" s="9"/>
    </row>
    <row r="42" spans="1:28" ht="45" customHeight="1">
      <c r="A42" s="14" t="s">
        <v>52</v>
      </c>
      <c r="B42" s="9">
        <v>1200</v>
      </c>
      <c r="C42" s="9">
        <v>1200</v>
      </c>
      <c r="D42" s="9">
        <v>0</v>
      </c>
      <c r="E42" s="9">
        <v>1050</v>
      </c>
      <c r="F42" s="9">
        <v>1050</v>
      </c>
      <c r="G42" s="9">
        <v>0</v>
      </c>
      <c r="H42" s="9">
        <v>1445</v>
      </c>
      <c r="I42" s="9">
        <v>1445</v>
      </c>
      <c r="J42" s="9">
        <v>0</v>
      </c>
      <c r="K42" s="9">
        <v>150</v>
      </c>
      <c r="L42" s="9">
        <v>150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/>
      <c r="V42" s="9"/>
      <c r="W42" s="9">
        <v>0</v>
      </c>
      <c r="X42" s="9"/>
      <c r="Y42" s="9"/>
      <c r="Z42" s="9">
        <v>0</v>
      </c>
      <c r="AA42" s="9"/>
      <c r="AB42" s="9"/>
    </row>
    <row r="43" spans="1:28" ht="45" customHeight="1">
      <c r="A43" s="14" t="s">
        <v>53</v>
      </c>
      <c r="B43" s="9">
        <v>1000</v>
      </c>
      <c r="C43" s="9">
        <v>0</v>
      </c>
      <c r="D43" s="9">
        <v>1000</v>
      </c>
      <c r="E43" s="9">
        <v>0</v>
      </c>
      <c r="F43" s="9">
        <v>0</v>
      </c>
      <c r="G43" s="9">
        <v>0</v>
      </c>
      <c r="H43" s="9">
        <v>1816</v>
      </c>
      <c r="I43" s="9">
        <v>0</v>
      </c>
      <c r="J43" s="9">
        <v>1816</v>
      </c>
      <c r="K43" s="9">
        <v>500</v>
      </c>
      <c r="L43" s="9">
        <v>0</v>
      </c>
      <c r="M43" s="9">
        <v>500</v>
      </c>
      <c r="N43" s="9">
        <v>0</v>
      </c>
      <c r="O43" s="9">
        <v>0</v>
      </c>
      <c r="P43" s="9"/>
      <c r="Q43" s="9">
        <v>0</v>
      </c>
      <c r="R43" s="9"/>
      <c r="S43" s="9"/>
      <c r="T43" s="9">
        <v>0</v>
      </c>
      <c r="U43" s="9"/>
      <c r="V43" s="9"/>
      <c r="W43" s="9">
        <v>0</v>
      </c>
      <c r="X43" s="9"/>
      <c r="Y43" s="9"/>
      <c r="Z43" s="9">
        <v>0</v>
      </c>
      <c r="AA43" s="9"/>
      <c r="AB43" s="9"/>
    </row>
    <row r="44" spans="1:28" ht="45" customHeight="1">
      <c r="A44" s="14" t="s">
        <v>54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5708</v>
      </c>
      <c r="I44" s="9">
        <v>4748</v>
      </c>
      <c r="J44" s="9">
        <v>960</v>
      </c>
      <c r="K44" s="9">
        <v>1601</v>
      </c>
      <c r="L44" s="9">
        <v>1572</v>
      </c>
      <c r="M44" s="9">
        <v>29</v>
      </c>
      <c r="N44" s="9">
        <v>0</v>
      </c>
      <c r="O44" s="9">
        <v>0</v>
      </c>
      <c r="P44" s="9">
        <v>0</v>
      </c>
      <c r="Q44" s="9">
        <v>0</v>
      </c>
      <c r="R44" s="9"/>
      <c r="S44" s="9"/>
      <c r="T44" s="9">
        <v>0</v>
      </c>
      <c r="U44" s="9"/>
      <c r="V44" s="9"/>
      <c r="W44" s="9">
        <v>0</v>
      </c>
      <c r="X44" s="9"/>
      <c r="Y44" s="9"/>
      <c r="Z44" s="9">
        <v>0</v>
      </c>
      <c r="AA44" s="9"/>
      <c r="AB44" s="9"/>
    </row>
    <row r="45" spans="1:28" ht="45" customHeight="1">
      <c r="A45" s="14" t="s">
        <v>55</v>
      </c>
      <c r="B45" s="9">
        <v>3962</v>
      </c>
      <c r="C45" s="9">
        <v>3962</v>
      </c>
      <c r="D45" s="9">
        <v>0</v>
      </c>
      <c r="E45" s="9">
        <v>0</v>
      </c>
      <c r="F45" s="9">
        <v>0</v>
      </c>
      <c r="G45" s="9">
        <v>0</v>
      </c>
      <c r="H45" s="9">
        <v>1756</v>
      </c>
      <c r="I45" s="9">
        <v>1756</v>
      </c>
      <c r="J45" s="9">
        <v>0</v>
      </c>
      <c r="K45" s="9">
        <v>2500</v>
      </c>
      <c r="L45" s="9">
        <v>2500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/>
      <c r="S45" s="9"/>
      <c r="T45" s="9">
        <v>0</v>
      </c>
      <c r="U45" s="9"/>
      <c r="V45" s="9"/>
      <c r="W45" s="9">
        <v>0</v>
      </c>
      <c r="X45" s="9"/>
      <c r="Y45" s="9"/>
      <c r="Z45" s="9">
        <v>0</v>
      </c>
      <c r="AA45" s="9"/>
      <c r="AB45" s="9"/>
    </row>
    <row r="46" spans="1:28" ht="45" customHeight="1">
      <c r="A46" s="14" t="s">
        <v>56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884</v>
      </c>
      <c r="I46" s="9">
        <v>884</v>
      </c>
      <c r="J46" s="9">
        <v>0</v>
      </c>
      <c r="K46" s="9">
        <v>982</v>
      </c>
      <c r="L46" s="9">
        <v>982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/>
      <c r="S46" s="9"/>
      <c r="T46" s="9">
        <v>0</v>
      </c>
      <c r="U46" s="9"/>
      <c r="V46" s="9"/>
      <c r="W46" s="9">
        <v>0</v>
      </c>
      <c r="X46" s="9"/>
      <c r="Y46" s="9"/>
      <c r="Z46" s="9">
        <v>0</v>
      </c>
      <c r="AA46" s="9"/>
      <c r="AB46" s="9"/>
    </row>
    <row r="47" spans="1:28" ht="45" customHeight="1">
      <c r="A47" s="14" t="s">
        <v>57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2237</v>
      </c>
      <c r="I47" s="9">
        <v>2237</v>
      </c>
      <c r="J47" s="9">
        <v>0</v>
      </c>
      <c r="K47" s="9">
        <v>2529</v>
      </c>
      <c r="L47" s="9">
        <v>2529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/>
      <c r="AB47" s="9"/>
    </row>
    <row r="48" spans="1:28" ht="45" customHeight="1">
      <c r="A48" s="14" t="s">
        <v>58</v>
      </c>
      <c r="B48" s="9">
        <v>6500</v>
      </c>
      <c r="C48" s="9">
        <v>6500</v>
      </c>
      <c r="D48" s="9">
        <v>0</v>
      </c>
      <c r="E48" s="9">
        <v>800</v>
      </c>
      <c r="F48" s="9">
        <v>800</v>
      </c>
      <c r="G48" s="9">
        <v>0</v>
      </c>
      <c r="H48" s="9">
        <v>6073</v>
      </c>
      <c r="I48" s="9">
        <v>6073</v>
      </c>
      <c r="J48" s="9">
        <v>0</v>
      </c>
      <c r="K48" s="9">
        <v>1594</v>
      </c>
      <c r="L48" s="9">
        <v>1594</v>
      </c>
      <c r="M48" s="9">
        <v>0</v>
      </c>
      <c r="N48" s="9">
        <v>0</v>
      </c>
      <c r="O48" s="9">
        <v>0</v>
      </c>
      <c r="P48" s="9">
        <v>0</v>
      </c>
      <c r="Q48" s="9">
        <v>165</v>
      </c>
      <c r="R48" s="9">
        <v>165</v>
      </c>
      <c r="S48" s="9">
        <v>0</v>
      </c>
      <c r="T48" s="9">
        <v>0</v>
      </c>
      <c r="U48" s="9"/>
      <c r="V48" s="9"/>
      <c r="W48" s="9">
        <v>0</v>
      </c>
      <c r="X48" s="9"/>
      <c r="Y48" s="9"/>
      <c r="Z48" s="9">
        <v>0</v>
      </c>
      <c r="AA48" s="9"/>
      <c r="AB48" s="9"/>
    </row>
    <row r="49" spans="1:28" ht="45" customHeight="1">
      <c r="A49" s="14" t="s">
        <v>59</v>
      </c>
      <c r="B49" s="9">
        <v>1980</v>
      </c>
      <c r="C49" s="9">
        <v>1980</v>
      </c>
      <c r="D49" s="9">
        <v>0</v>
      </c>
      <c r="E49" s="9">
        <v>2184</v>
      </c>
      <c r="F49" s="9">
        <v>2184</v>
      </c>
      <c r="G49" s="9">
        <v>0</v>
      </c>
      <c r="H49" s="9">
        <v>7099</v>
      </c>
      <c r="I49" s="9">
        <v>7099</v>
      </c>
      <c r="J49" s="9">
        <v>0</v>
      </c>
      <c r="K49" s="9">
        <v>984</v>
      </c>
      <c r="L49" s="9">
        <v>984</v>
      </c>
      <c r="M49" s="9">
        <v>0</v>
      </c>
      <c r="N49" s="9">
        <v>0</v>
      </c>
      <c r="O49" s="9">
        <v>0</v>
      </c>
      <c r="P49" s="9">
        <v>0</v>
      </c>
      <c r="Q49" s="9">
        <v>217</v>
      </c>
      <c r="R49" s="9">
        <v>217</v>
      </c>
      <c r="S49" s="9">
        <v>0</v>
      </c>
      <c r="T49" s="9">
        <v>0</v>
      </c>
      <c r="U49" s="9"/>
      <c r="V49" s="9"/>
      <c r="W49" s="9">
        <v>0</v>
      </c>
      <c r="X49" s="9"/>
      <c r="Y49" s="9"/>
      <c r="Z49" s="9">
        <v>0</v>
      </c>
      <c r="AA49" s="9"/>
      <c r="AB49" s="9"/>
    </row>
    <row r="50" spans="1:28" ht="45" customHeight="1">
      <c r="A50" s="14" t="s">
        <v>60</v>
      </c>
      <c r="B50" s="9">
        <v>0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7212</v>
      </c>
      <c r="I50" s="9">
        <v>7212</v>
      </c>
      <c r="J50" s="9">
        <v>0</v>
      </c>
      <c r="K50" s="9">
        <v>2252</v>
      </c>
      <c r="L50" s="9">
        <v>2252</v>
      </c>
      <c r="M50" s="9">
        <v>0</v>
      </c>
      <c r="N50" s="9">
        <v>0</v>
      </c>
      <c r="O50" s="9"/>
      <c r="P50" s="9"/>
      <c r="Q50" s="9">
        <v>0</v>
      </c>
      <c r="R50" s="9"/>
      <c r="S50" s="9"/>
      <c r="T50" s="9">
        <v>0</v>
      </c>
      <c r="U50" s="9"/>
      <c r="V50" s="9"/>
      <c r="W50" s="9">
        <v>0</v>
      </c>
      <c r="X50" s="9"/>
      <c r="Y50" s="9"/>
      <c r="Z50" s="9">
        <v>0</v>
      </c>
      <c r="AA50" s="9"/>
      <c r="AB50" s="9"/>
    </row>
    <row r="51" spans="1:28" ht="45" customHeight="1">
      <c r="A51" s="14" t="s">
        <v>61</v>
      </c>
      <c r="B51" s="9">
        <v>0</v>
      </c>
      <c r="C51" s="9">
        <v>0</v>
      </c>
      <c r="D51" s="9">
        <v>0</v>
      </c>
      <c r="E51" s="9">
        <v>610</v>
      </c>
      <c r="F51" s="9">
        <v>610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3300</v>
      </c>
      <c r="AA51" s="9">
        <v>3300</v>
      </c>
      <c r="AB51" s="9"/>
    </row>
    <row r="52" spans="1:28" ht="45" customHeight="1">
      <c r="A52" s="14" t="s">
        <v>62</v>
      </c>
      <c r="B52" s="9">
        <v>1500</v>
      </c>
      <c r="C52" s="9">
        <v>1500</v>
      </c>
      <c r="D52" s="9">
        <v>0</v>
      </c>
      <c r="E52" s="9">
        <v>1000</v>
      </c>
      <c r="F52" s="9">
        <v>1000</v>
      </c>
      <c r="G52" s="9">
        <v>0</v>
      </c>
      <c r="H52" s="9">
        <v>4755</v>
      </c>
      <c r="I52" s="9">
        <v>4755</v>
      </c>
      <c r="J52" s="9">
        <v>0</v>
      </c>
      <c r="K52" s="9">
        <v>2072</v>
      </c>
      <c r="L52" s="9">
        <v>2072</v>
      </c>
      <c r="M52" s="9">
        <v>0</v>
      </c>
      <c r="N52" s="9">
        <v>0</v>
      </c>
      <c r="O52" s="9">
        <v>0</v>
      </c>
      <c r="P52" s="9">
        <v>0</v>
      </c>
      <c r="Q52" s="9">
        <v>270</v>
      </c>
      <c r="R52" s="9">
        <v>270</v>
      </c>
      <c r="S52" s="9">
        <v>0</v>
      </c>
      <c r="T52" s="9">
        <v>0</v>
      </c>
      <c r="U52" s="9"/>
      <c r="V52" s="9"/>
      <c r="W52" s="9">
        <v>0</v>
      </c>
      <c r="X52" s="9"/>
      <c r="Y52" s="9"/>
      <c r="Z52" s="9">
        <v>0</v>
      </c>
      <c r="AA52" s="9"/>
      <c r="AB52" s="9"/>
    </row>
    <row r="53" spans="1:28" ht="45" customHeight="1">
      <c r="A53" s="14" t="s">
        <v>63</v>
      </c>
      <c r="B53" s="9">
        <v>1100</v>
      </c>
      <c r="C53" s="9">
        <v>1100</v>
      </c>
      <c r="D53" s="9">
        <v>0</v>
      </c>
      <c r="E53" s="9">
        <v>0</v>
      </c>
      <c r="F53" s="9">
        <v>0</v>
      </c>
      <c r="G53" s="9">
        <v>0</v>
      </c>
      <c r="H53" s="9">
        <v>3956</v>
      </c>
      <c r="I53" s="9">
        <v>3956</v>
      </c>
      <c r="J53" s="9">
        <v>0</v>
      </c>
      <c r="K53" s="9">
        <v>989</v>
      </c>
      <c r="L53" s="9">
        <v>989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/>
      <c r="S53" s="9"/>
      <c r="T53" s="9">
        <v>0</v>
      </c>
      <c r="U53" s="9"/>
      <c r="V53" s="9"/>
      <c r="W53" s="9">
        <v>0</v>
      </c>
      <c r="X53" s="9"/>
      <c r="Y53" s="9"/>
      <c r="Z53" s="9">
        <v>0</v>
      </c>
      <c r="AA53" s="9"/>
      <c r="AB53" s="9"/>
    </row>
    <row r="54" spans="1:28" ht="45" customHeight="1">
      <c r="A54" s="14" t="s">
        <v>64</v>
      </c>
      <c r="B54" s="9">
        <v>2383</v>
      </c>
      <c r="C54" s="9">
        <v>2383</v>
      </c>
      <c r="D54" s="9">
        <v>0</v>
      </c>
      <c r="E54" s="9">
        <v>0</v>
      </c>
      <c r="F54" s="9">
        <v>0</v>
      </c>
      <c r="G54" s="9">
        <v>0</v>
      </c>
      <c r="H54" s="9">
        <v>2594</v>
      </c>
      <c r="I54" s="9">
        <v>2594</v>
      </c>
      <c r="J54" s="9">
        <v>0</v>
      </c>
      <c r="K54" s="9">
        <v>950</v>
      </c>
      <c r="L54" s="9">
        <v>950</v>
      </c>
      <c r="M54" s="9">
        <v>0</v>
      </c>
      <c r="N54" s="9">
        <v>0</v>
      </c>
      <c r="O54" s="9">
        <v>0</v>
      </c>
      <c r="P54" s="9">
        <v>0</v>
      </c>
      <c r="Q54" s="9">
        <v>2031</v>
      </c>
      <c r="R54" s="9">
        <v>2031</v>
      </c>
      <c r="S54" s="9">
        <v>0</v>
      </c>
      <c r="T54" s="9">
        <v>0</v>
      </c>
      <c r="U54" s="9"/>
      <c r="V54" s="9"/>
      <c r="W54" s="9">
        <v>0</v>
      </c>
      <c r="X54" s="9"/>
      <c r="Y54" s="9"/>
      <c r="Z54" s="9">
        <v>0</v>
      </c>
      <c r="AA54" s="9"/>
      <c r="AB54" s="9"/>
    </row>
    <row r="55" spans="1:28" ht="45" customHeight="1">
      <c r="A55" s="14" t="s">
        <v>65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5138</v>
      </c>
      <c r="I55" s="9">
        <v>0</v>
      </c>
      <c r="J55" s="9">
        <v>5138</v>
      </c>
      <c r="K55" s="9">
        <v>500</v>
      </c>
      <c r="L55" s="9">
        <v>0</v>
      </c>
      <c r="M55" s="9">
        <v>500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/>
      <c r="V55" s="9"/>
      <c r="W55" s="9">
        <v>0</v>
      </c>
      <c r="X55" s="9"/>
      <c r="Y55" s="9"/>
      <c r="Z55" s="9">
        <v>0</v>
      </c>
      <c r="AA55" s="9"/>
      <c r="AB55" s="9"/>
    </row>
    <row r="56" spans="1:28" ht="45" customHeight="1">
      <c r="A56" s="14" t="s">
        <v>66</v>
      </c>
      <c r="B56" s="9">
        <v>1304</v>
      </c>
      <c r="C56" s="9">
        <v>0</v>
      </c>
      <c r="D56" s="9">
        <v>1304</v>
      </c>
      <c r="E56" s="9">
        <v>0</v>
      </c>
      <c r="F56" s="9">
        <v>0</v>
      </c>
      <c r="G56" s="9">
        <v>0</v>
      </c>
      <c r="H56" s="9">
        <v>5285</v>
      </c>
      <c r="I56" s="9">
        <v>0</v>
      </c>
      <c r="J56" s="9">
        <v>5285</v>
      </c>
      <c r="K56" s="9">
        <v>300</v>
      </c>
      <c r="L56" s="9">
        <v>0</v>
      </c>
      <c r="M56" s="9">
        <v>300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/>
      <c r="V56" s="9"/>
      <c r="W56" s="9">
        <v>0</v>
      </c>
      <c r="X56" s="9"/>
      <c r="Y56" s="9"/>
      <c r="Z56" s="9">
        <v>0</v>
      </c>
      <c r="AA56" s="9"/>
      <c r="AB56" s="9"/>
    </row>
    <row r="57" spans="1:28" ht="45" customHeight="1">
      <c r="A57" s="14" t="s">
        <v>67</v>
      </c>
      <c r="B57" s="9">
        <v>7116</v>
      </c>
      <c r="C57" s="9">
        <v>7116</v>
      </c>
      <c r="D57" s="9">
        <v>0</v>
      </c>
      <c r="E57" s="9">
        <v>3500</v>
      </c>
      <c r="F57" s="9">
        <v>3500</v>
      </c>
      <c r="G57" s="9">
        <v>0</v>
      </c>
      <c r="H57" s="9">
        <v>11536</v>
      </c>
      <c r="I57" s="9">
        <v>10799</v>
      </c>
      <c r="J57" s="9">
        <v>737</v>
      </c>
      <c r="K57" s="9">
        <v>5600</v>
      </c>
      <c r="L57" s="9">
        <v>5522</v>
      </c>
      <c r="M57" s="9">
        <v>78</v>
      </c>
      <c r="N57" s="9">
        <v>0</v>
      </c>
      <c r="O57" s="9">
        <v>0</v>
      </c>
      <c r="P57" s="9">
        <v>0</v>
      </c>
      <c r="Q57" s="9">
        <v>0</v>
      </c>
      <c r="R57" s="9"/>
      <c r="S57" s="9"/>
      <c r="T57" s="9">
        <v>0</v>
      </c>
      <c r="U57" s="9"/>
      <c r="V57" s="9"/>
      <c r="W57" s="9">
        <v>0</v>
      </c>
      <c r="X57" s="9"/>
      <c r="Y57" s="9"/>
      <c r="Z57" s="9">
        <v>0</v>
      </c>
      <c r="AA57" s="9"/>
      <c r="AB57" s="9"/>
    </row>
    <row r="58" spans="1:28" ht="45" customHeight="1">
      <c r="A58" s="14" t="s">
        <v>68</v>
      </c>
      <c r="B58" s="9">
        <v>2900</v>
      </c>
      <c r="C58" s="9">
        <v>2900</v>
      </c>
      <c r="D58" s="9">
        <v>0</v>
      </c>
      <c r="E58" s="9">
        <v>0</v>
      </c>
      <c r="F58" s="9">
        <v>0</v>
      </c>
      <c r="G58" s="9">
        <v>0</v>
      </c>
      <c r="H58" s="9">
        <v>6744</v>
      </c>
      <c r="I58" s="9">
        <v>6744</v>
      </c>
      <c r="J58" s="9">
        <v>0</v>
      </c>
      <c r="K58" s="9">
        <v>2500</v>
      </c>
      <c r="L58" s="9">
        <v>2500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/>
      <c r="S58" s="9"/>
      <c r="T58" s="9">
        <v>0</v>
      </c>
      <c r="U58" s="9"/>
      <c r="V58" s="9"/>
      <c r="W58" s="9">
        <v>0</v>
      </c>
      <c r="X58" s="9"/>
      <c r="Y58" s="9"/>
      <c r="Z58" s="9">
        <v>0</v>
      </c>
      <c r="AA58" s="9"/>
      <c r="AB58" s="9"/>
    </row>
    <row r="59" spans="1:28" ht="45" customHeight="1">
      <c r="A59" s="14" t="s">
        <v>69</v>
      </c>
      <c r="B59" s="9">
        <v>0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5097</v>
      </c>
      <c r="I59" s="9">
        <v>4674</v>
      </c>
      <c r="J59" s="9">
        <v>423</v>
      </c>
      <c r="K59" s="9">
        <v>3294</v>
      </c>
      <c r="L59" s="9">
        <v>3000</v>
      </c>
      <c r="M59" s="9">
        <v>294</v>
      </c>
      <c r="N59" s="9">
        <v>0</v>
      </c>
      <c r="O59" s="9">
        <v>0</v>
      </c>
      <c r="P59" s="9"/>
      <c r="Q59" s="9">
        <v>0</v>
      </c>
      <c r="R59" s="9"/>
      <c r="S59" s="9"/>
      <c r="T59" s="9">
        <v>0</v>
      </c>
      <c r="U59" s="9"/>
      <c r="V59" s="9"/>
      <c r="W59" s="9">
        <v>0</v>
      </c>
      <c r="X59" s="9"/>
      <c r="Y59" s="9"/>
      <c r="Z59" s="9">
        <v>0</v>
      </c>
      <c r="AA59" s="9"/>
      <c r="AB59" s="9"/>
    </row>
    <row r="60" spans="1:28" ht="45" customHeight="1">
      <c r="A60" s="14" t="s">
        <v>70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8265</v>
      </c>
      <c r="I60" s="9">
        <v>7349</v>
      </c>
      <c r="J60" s="9">
        <v>916</v>
      </c>
      <c r="K60" s="9">
        <v>1860</v>
      </c>
      <c r="L60" s="9">
        <v>1850</v>
      </c>
      <c r="M60" s="9">
        <v>10</v>
      </c>
      <c r="N60" s="9">
        <v>0</v>
      </c>
      <c r="O60" s="9">
        <v>0</v>
      </c>
      <c r="P60" s="9">
        <v>0</v>
      </c>
      <c r="Q60" s="9">
        <v>0</v>
      </c>
      <c r="R60" s="9"/>
      <c r="S60" s="9"/>
      <c r="T60" s="9">
        <v>0</v>
      </c>
      <c r="U60" s="9"/>
      <c r="V60" s="9"/>
      <c r="W60" s="9">
        <v>0</v>
      </c>
      <c r="X60" s="9"/>
      <c r="Y60" s="9"/>
      <c r="Z60" s="9">
        <v>0</v>
      </c>
      <c r="AA60" s="9"/>
      <c r="AB60" s="9"/>
    </row>
    <row r="61" spans="1:28" ht="45" customHeight="1">
      <c r="A61" s="14" t="s">
        <v>71</v>
      </c>
      <c r="B61" s="9">
        <v>4500</v>
      </c>
      <c r="C61" s="9">
        <v>4500</v>
      </c>
      <c r="D61" s="9">
        <v>0</v>
      </c>
      <c r="E61" s="9">
        <v>5200</v>
      </c>
      <c r="F61" s="9">
        <v>5200</v>
      </c>
      <c r="G61" s="9">
        <v>0</v>
      </c>
      <c r="H61" s="9">
        <v>5489</v>
      </c>
      <c r="I61" s="9">
        <v>5489</v>
      </c>
      <c r="J61" s="9">
        <v>0</v>
      </c>
      <c r="K61" s="9">
        <v>3850</v>
      </c>
      <c r="L61" s="9">
        <v>3850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/>
      <c r="T61" s="9">
        <v>0</v>
      </c>
      <c r="U61" s="9"/>
      <c r="V61" s="9"/>
      <c r="W61" s="9">
        <v>0</v>
      </c>
      <c r="X61" s="9"/>
      <c r="Y61" s="9"/>
      <c r="Z61" s="9">
        <v>0</v>
      </c>
      <c r="AA61" s="9"/>
      <c r="AB61" s="9"/>
    </row>
    <row r="62" spans="1:28" ht="45" customHeight="1">
      <c r="A62" s="14" t="s">
        <v>72</v>
      </c>
      <c r="B62" s="9">
        <v>15760</v>
      </c>
      <c r="C62" s="9">
        <v>15760</v>
      </c>
      <c r="D62" s="9">
        <v>0</v>
      </c>
      <c r="E62" s="9">
        <v>9840</v>
      </c>
      <c r="F62" s="9">
        <v>9840</v>
      </c>
      <c r="G62" s="9">
        <v>0</v>
      </c>
      <c r="H62" s="9">
        <v>10251</v>
      </c>
      <c r="I62" s="9">
        <v>10251</v>
      </c>
      <c r="J62" s="9">
        <v>0</v>
      </c>
      <c r="K62" s="9">
        <v>3700</v>
      </c>
      <c r="L62" s="9">
        <v>3700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/>
      <c r="V62" s="9"/>
      <c r="W62" s="9">
        <v>0</v>
      </c>
      <c r="X62" s="9"/>
      <c r="Y62" s="9"/>
      <c r="Z62" s="9">
        <v>0</v>
      </c>
      <c r="AA62" s="9"/>
      <c r="AB62" s="9"/>
    </row>
    <row r="63" spans="1:28" ht="45" customHeight="1">
      <c r="A63" s="14" t="s">
        <v>73</v>
      </c>
      <c r="B63" s="9">
        <v>2200</v>
      </c>
      <c r="C63" s="9">
        <v>0</v>
      </c>
      <c r="D63" s="9">
        <v>2200</v>
      </c>
      <c r="E63" s="9">
        <v>0</v>
      </c>
      <c r="F63" s="9">
        <v>0</v>
      </c>
      <c r="G63" s="9">
        <v>0</v>
      </c>
      <c r="H63" s="9">
        <v>6109</v>
      </c>
      <c r="I63" s="9">
        <v>0</v>
      </c>
      <c r="J63" s="9">
        <v>6109</v>
      </c>
      <c r="K63" s="9">
        <v>830</v>
      </c>
      <c r="L63" s="9">
        <v>0</v>
      </c>
      <c r="M63" s="9">
        <v>830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/>
      <c r="V63" s="9"/>
      <c r="W63" s="9">
        <v>0</v>
      </c>
      <c r="X63" s="9"/>
      <c r="Y63" s="9"/>
      <c r="Z63" s="9">
        <v>0</v>
      </c>
      <c r="AA63" s="9"/>
      <c r="AB63" s="9"/>
    </row>
    <row r="64" spans="1:28" ht="45" customHeight="1">
      <c r="A64" s="14" t="s">
        <v>74</v>
      </c>
      <c r="B64" s="9">
        <v>0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994</v>
      </c>
      <c r="I64" s="9">
        <v>0</v>
      </c>
      <c r="J64" s="9">
        <v>994</v>
      </c>
      <c r="K64" s="9">
        <v>550</v>
      </c>
      <c r="L64" s="9">
        <v>0</v>
      </c>
      <c r="M64" s="9">
        <v>550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/>
      <c r="V64" s="9"/>
      <c r="W64" s="9">
        <v>0</v>
      </c>
      <c r="X64" s="9"/>
      <c r="Y64" s="9"/>
      <c r="Z64" s="9">
        <v>0</v>
      </c>
      <c r="AA64" s="9"/>
      <c r="AB64" s="9"/>
    </row>
    <row r="65" spans="1:28" ht="45" customHeight="1">
      <c r="A65" s="14" t="s">
        <v>75</v>
      </c>
      <c r="B65" s="9">
        <v>4700</v>
      </c>
      <c r="C65" s="9">
        <v>4700</v>
      </c>
      <c r="D65" s="9">
        <v>0</v>
      </c>
      <c r="E65" s="9">
        <v>0</v>
      </c>
      <c r="F65" s="9">
        <v>0</v>
      </c>
      <c r="G65" s="9">
        <v>0</v>
      </c>
      <c r="H65" s="9">
        <v>10655</v>
      </c>
      <c r="I65" s="9">
        <v>10655</v>
      </c>
      <c r="J65" s="9">
        <v>0</v>
      </c>
      <c r="K65" s="9">
        <v>1800</v>
      </c>
      <c r="L65" s="9">
        <v>1800</v>
      </c>
      <c r="M65" s="9">
        <v>0</v>
      </c>
      <c r="N65" s="9">
        <v>0</v>
      </c>
      <c r="O65" s="9">
        <v>0</v>
      </c>
      <c r="P65" s="9">
        <v>0</v>
      </c>
      <c r="Q65" s="9">
        <v>800</v>
      </c>
      <c r="R65" s="9">
        <v>800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2500</v>
      </c>
      <c r="AA65" s="9">
        <v>2500</v>
      </c>
      <c r="AB65" s="9">
        <v>0</v>
      </c>
    </row>
    <row r="66" spans="1:28" ht="45" customHeight="1">
      <c r="A66" s="14" t="s">
        <v>76</v>
      </c>
      <c r="B66" s="9">
        <v>2000</v>
      </c>
      <c r="C66" s="9">
        <v>2000</v>
      </c>
      <c r="D66" s="9">
        <v>0</v>
      </c>
      <c r="E66" s="9">
        <v>1450</v>
      </c>
      <c r="F66" s="9">
        <v>1450</v>
      </c>
      <c r="G66" s="9">
        <v>0</v>
      </c>
      <c r="H66" s="9">
        <v>4973</v>
      </c>
      <c r="I66" s="9">
        <v>3552</v>
      </c>
      <c r="J66" s="9">
        <v>1421</v>
      </c>
      <c r="K66" s="9">
        <v>2000</v>
      </c>
      <c r="L66" s="9">
        <v>2000</v>
      </c>
      <c r="M66" s="9">
        <v>0</v>
      </c>
      <c r="N66" s="9">
        <v>0</v>
      </c>
      <c r="O66" s="9">
        <v>0</v>
      </c>
      <c r="P66" s="9">
        <v>0</v>
      </c>
      <c r="Q66" s="9">
        <v>1500</v>
      </c>
      <c r="R66" s="9">
        <v>1500</v>
      </c>
      <c r="S66" s="9">
        <v>0</v>
      </c>
      <c r="T66" s="9">
        <v>0</v>
      </c>
      <c r="U66" s="9"/>
      <c r="V66" s="9"/>
      <c r="W66" s="9">
        <v>0</v>
      </c>
      <c r="X66" s="9"/>
      <c r="Y66" s="9"/>
      <c r="Z66" s="9">
        <v>0</v>
      </c>
      <c r="AA66" s="9"/>
      <c r="AB66" s="9"/>
    </row>
    <row r="67" spans="1:28" ht="45" customHeight="1">
      <c r="A67" s="14" t="s">
        <v>77</v>
      </c>
      <c r="B67" s="9">
        <v>1500</v>
      </c>
      <c r="C67" s="9">
        <v>0</v>
      </c>
      <c r="D67" s="9">
        <v>1500</v>
      </c>
      <c r="E67" s="9">
        <v>2000</v>
      </c>
      <c r="F67" s="9">
        <v>0</v>
      </c>
      <c r="G67" s="9">
        <v>2000</v>
      </c>
      <c r="H67" s="9">
        <v>3769</v>
      </c>
      <c r="I67" s="9">
        <v>0</v>
      </c>
      <c r="J67" s="9">
        <v>3769</v>
      </c>
      <c r="K67" s="9">
        <v>60</v>
      </c>
      <c r="L67" s="9">
        <v>0</v>
      </c>
      <c r="M67" s="9">
        <v>60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/>
      <c r="W67" s="9">
        <v>0</v>
      </c>
      <c r="X67" s="9">
        <v>0</v>
      </c>
      <c r="Y67" s="9"/>
      <c r="Z67" s="9">
        <v>0</v>
      </c>
      <c r="AA67" s="9"/>
      <c r="AB67" s="9"/>
    </row>
    <row r="68" spans="1:28" ht="45" customHeight="1">
      <c r="A68" s="14" t="s">
        <v>78</v>
      </c>
      <c r="B68" s="9">
        <v>18741</v>
      </c>
      <c r="C68" s="9">
        <v>18741</v>
      </c>
      <c r="D68" s="9">
        <v>0</v>
      </c>
      <c r="E68" s="9">
        <v>7966</v>
      </c>
      <c r="F68" s="9">
        <v>7966</v>
      </c>
      <c r="G68" s="9">
        <v>0</v>
      </c>
      <c r="H68" s="9">
        <v>9348</v>
      </c>
      <c r="I68" s="9">
        <v>9348</v>
      </c>
      <c r="J68" s="9">
        <v>0</v>
      </c>
      <c r="K68" s="9">
        <v>7000</v>
      </c>
      <c r="L68" s="9">
        <v>7000</v>
      </c>
      <c r="M68" s="9">
        <v>0</v>
      </c>
      <c r="N68" s="9">
        <v>1177</v>
      </c>
      <c r="O68" s="9">
        <v>1177</v>
      </c>
      <c r="P68" s="9">
        <v>0</v>
      </c>
      <c r="Q68" s="9">
        <v>5416</v>
      </c>
      <c r="R68" s="9">
        <v>5416</v>
      </c>
      <c r="S68" s="9">
        <v>0</v>
      </c>
      <c r="T68" s="9">
        <v>0</v>
      </c>
      <c r="U68" s="9">
        <v>0</v>
      </c>
      <c r="V68" s="9"/>
      <c r="W68" s="9">
        <v>0</v>
      </c>
      <c r="X68" s="9">
        <v>0</v>
      </c>
      <c r="Y68" s="9"/>
      <c r="Z68" s="9">
        <v>0</v>
      </c>
      <c r="AA68" s="9"/>
      <c r="AB68" s="9"/>
    </row>
    <row r="69" spans="1:28" ht="45" customHeight="1">
      <c r="A69" s="14" t="s">
        <v>79</v>
      </c>
      <c r="B69" s="9">
        <v>0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/>
      <c r="AB69" s="9"/>
    </row>
    <row r="70" spans="1:28" ht="54" customHeight="1">
      <c r="A70" s="14" t="s">
        <v>80</v>
      </c>
      <c r="B70" s="9">
        <v>3443</v>
      </c>
      <c r="C70" s="9">
        <v>3443</v>
      </c>
      <c r="D70" s="9">
        <v>0</v>
      </c>
      <c r="E70" s="9">
        <v>0</v>
      </c>
      <c r="F70" s="9">
        <v>0</v>
      </c>
      <c r="G70" s="9">
        <v>0</v>
      </c>
      <c r="H70" s="9">
        <v>1658</v>
      </c>
      <c r="I70" s="9">
        <v>1658</v>
      </c>
      <c r="J70" s="9">
        <v>0</v>
      </c>
      <c r="K70" s="9">
        <v>600</v>
      </c>
      <c r="L70" s="9">
        <v>600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/>
      <c r="W70" s="9">
        <v>0</v>
      </c>
      <c r="X70" s="9"/>
      <c r="Y70" s="9"/>
      <c r="Z70" s="9">
        <v>0</v>
      </c>
      <c r="AA70" s="9"/>
      <c r="AB70" s="9"/>
    </row>
    <row r="71" spans="1:28" ht="121.5" customHeight="1">
      <c r="A71" s="14" t="s">
        <v>81</v>
      </c>
      <c r="B71" s="9">
        <v>1200</v>
      </c>
      <c r="C71" s="9">
        <v>1190</v>
      </c>
      <c r="D71" s="9">
        <v>10</v>
      </c>
      <c r="E71" s="9">
        <v>1400</v>
      </c>
      <c r="F71" s="9">
        <v>1360</v>
      </c>
      <c r="G71" s="9">
        <v>40</v>
      </c>
      <c r="H71" s="9">
        <v>2415</v>
      </c>
      <c r="I71" s="9">
        <v>2415</v>
      </c>
      <c r="J71" s="9">
        <v>0</v>
      </c>
      <c r="K71" s="9">
        <v>280</v>
      </c>
      <c r="L71" s="9">
        <v>280</v>
      </c>
      <c r="M71" s="9">
        <v>0</v>
      </c>
      <c r="N71" s="9">
        <v>1000</v>
      </c>
      <c r="O71" s="9">
        <v>1000</v>
      </c>
      <c r="P71" s="9">
        <v>0</v>
      </c>
      <c r="Q71" s="9">
        <v>2100</v>
      </c>
      <c r="R71" s="9">
        <v>2100</v>
      </c>
      <c r="S71" s="9">
        <v>0</v>
      </c>
      <c r="T71" s="9">
        <v>3500</v>
      </c>
      <c r="U71" s="9">
        <v>3500</v>
      </c>
      <c r="V71" s="9"/>
      <c r="W71" s="9">
        <v>0</v>
      </c>
      <c r="X71" s="9"/>
      <c r="Y71" s="9"/>
      <c r="Z71" s="9">
        <v>0</v>
      </c>
      <c r="AA71" s="9"/>
      <c r="AB71" s="9"/>
    </row>
    <row r="72" spans="1:28" ht="70.5" customHeight="1">
      <c r="A72" s="14" t="s">
        <v>82</v>
      </c>
      <c r="B72" s="9">
        <v>1100</v>
      </c>
      <c r="C72" s="9">
        <v>1100</v>
      </c>
      <c r="D72" s="9">
        <v>0</v>
      </c>
      <c r="E72" s="9">
        <v>0</v>
      </c>
      <c r="F72" s="9">
        <v>0</v>
      </c>
      <c r="G72" s="9">
        <v>0</v>
      </c>
      <c r="H72" s="9">
        <v>1364</v>
      </c>
      <c r="I72" s="9">
        <v>1364</v>
      </c>
      <c r="J72" s="9">
        <v>0</v>
      </c>
      <c r="K72" s="9">
        <v>900</v>
      </c>
      <c r="L72" s="9">
        <v>900</v>
      </c>
      <c r="M72" s="9">
        <v>0</v>
      </c>
      <c r="N72" s="9">
        <v>0</v>
      </c>
      <c r="O72" s="9"/>
      <c r="P72" s="9"/>
      <c r="Q72" s="9">
        <v>800</v>
      </c>
      <c r="R72" s="9">
        <v>800</v>
      </c>
      <c r="S72" s="9"/>
      <c r="T72" s="9">
        <v>0</v>
      </c>
      <c r="U72" s="9"/>
      <c r="V72" s="9"/>
      <c r="W72" s="9">
        <v>0</v>
      </c>
      <c r="X72" s="9"/>
      <c r="Y72" s="9"/>
      <c r="Z72" s="9">
        <v>0</v>
      </c>
      <c r="AA72" s="9"/>
      <c r="AB72" s="9"/>
    </row>
    <row r="73" spans="1:28" ht="72.75" customHeight="1">
      <c r="A73" s="14" t="s">
        <v>83</v>
      </c>
      <c r="B73" s="9">
        <v>0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11</v>
      </c>
      <c r="I73" s="9">
        <v>11</v>
      </c>
      <c r="J73" s="9">
        <v>0</v>
      </c>
      <c r="K73" s="9">
        <v>16</v>
      </c>
      <c r="L73" s="9">
        <v>16</v>
      </c>
      <c r="M73" s="9">
        <v>0</v>
      </c>
      <c r="N73" s="9">
        <v>0</v>
      </c>
      <c r="O73" s="9">
        <v>0</v>
      </c>
      <c r="P73" s="9"/>
      <c r="Q73" s="9">
        <v>0</v>
      </c>
      <c r="R73" s="9"/>
      <c r="S73" s="9"/>
      <c r="T73" s="9">
        <v>0</v>
      </c>
      <c r="U73" s="9"/>
      <c r="V73" s="9"/>
      <c r="W73" s="9">
        <v>0</v>
      </c>
      <c r="X73" s="9"/>
      <c r="Y73" s="9"/>
      <c r="Z73" s="9">
        <v>0</v>
      </c>
      <c r="AA73" s="9"/>
      <c r="AB73" s="9"/>
    </row>
    <row r="74" spans="1:28" ht="45" customHeight="1">
      <c r="A74" s="14" t="s">
        <v>84</v>
      </c>
      <c r="B74" s="9">
        <v>3500</v>
      </c>
      <c r="C74" s="9">
        <v>3498</v>
      </c>
      <c r="D74" s="9">
        <v>2</v>
      </c>
      <c r="E74" s="9">
        <v>0</v>
      </c>
      <c r="F74" s="9">
        <v>0</v>
      </c>
      <c r="G74" s="9">
        <v>0</v>
      </c>
      <c r="H74" s="9">
        <v>4198</v>
      </c>
      <c r="I74" s="9">
        <v>4198</v>
      </c>
      <c r="J74" s="9">
        <v>0</v>
      </c>
      <c r="K74" s="9">
        <v>680</v>
      </c>
      <c r="L74" s="9">
        <v>680</v>
      </c>
      <c r="M74" s="9">
        <v>0</v>
      </c>
      <c r="N74" s="9">
        <v>0</v>
      </c>
      <c r="O74" s="9">
        <v>0</v>
      </c>
      <c r="P74" s="9">
        <v>0</v>
      </c>
      <c r="Q74" s="9">
        <v>354</v>
      </c>
      <c r="R74" s="9">
        <v>354</v>
      </c>
      <c r="S74" s="9">
        <v>0</v>
      </c>
      <c r="T74" s="9">
        <v>0</v>
      </c>
      <c r="U74" s="9"/>
      <c r="V74" s="9"/>
      <c r="W74" s="9">
        <v>0</v>
      </c>
      <c r="X74" s="9"/>
      <c r="Y74" s="9"/>
      <c r="Z74" s="9">
        <v>0</v>
      </c>
      <c r="AA74" s="9"/>
      <c r="AB74" s="9"/>
    </row>
    <row r="75" spans="1:28" ht="45" customHeight="1">
      <c r="A75" s="14" t="s">
        <v>85</v>
      </c>
      <c r="B75" s="9">
        <v>2000</v>
      </c>
      <c r="C75" s="9">
        <v>2000</v>
      </c>
      <c r="D75" s="9">
        <v>0</v>
      </c>
      <c r="E75" s="9">
        <v>0</v>
      </c>
      <c r="F75" s="9"/>
      <c r="G75" s="9"/>
      <c r="H75" s="9">
        <v>0</v>
      </c>
      <c r="I75" s="9"/>
      <c r="J75" s="9"/>
      <c r="K75" s="9">
        <v>0</v>
      </c>
      <c r="L75" s="9"/>
      <c r="M75" s="9"/>
      <c r="N75" s="9">
        <v>0</v>
      </c>
      <c r="O75" s="9"/>
      <c r="P75" s="9"/>
      <c r="Q75" s="9">
        <v>0</v>
      </c>
      <c r="R75" s="9"/>
      <c r="S75" s="9"/>
      <c r="T75" s="9">
        <v>0</v>
      </c>
      <c r="U75" s="9"/>
      <c r="V75" s="9"/>
      <c r="W75" s="9">
        <v>0</v>
      </c>
      <c r="X75" s="9"/>
      <c r="Y75" s="9"/>
      <c r="Z75" s="9">
        <v>0</v>
      </c>
      <c r="AA75" s="9"/>
      <c r="AB75" s="9"/>
    </row>
    <row r="76" spans="1:28" ht="45" customHeight="1">
      <c r="A76" s="14" t="s">
        <v>86</v>
      </c>
      <c r="B76" s="9">
        <v>0</v>
      </c>
      <c r="C76" s="9"/>
      <c r="D76" s="9"/>
      <c r="E76" s="9">
        <v>0</v>
      </c>
      <c r="F76" s="9"/>
      <c r="G76" s="9"/>
      <c r="H76" s="9">
        <v>212</v>
      </c>
      <c r="I76" s="9">
        <v>212</v>
      </c>
      <c r="J76" s="9">
        <v>0</v>
      </c>
      <c r="K76" s="9">
        <v>100</v>
      </c>
      <c r="L76" s="9">
        <v>100</v>
      </c>
      <c r="M76" s="9">
        <v>0</v>
      </c>
      <c r="N76" s="9">
        <v>0</v>
      </c>
      <c r="O76" s="9"/>
      <c r="P76" s="9"/>
      <c r="Q76" s="9">
        <v>0</v>
      </c>
      <c r="R76" s="9"/>
      <c r="S76" s="9"/>
      <c r="T76" s="9">
        <v>0</v>
      </c>
      <c r="U76" s="9"/>
      <c r="V76" s="9"/>
      <c r="W76" s="9">
        <v>0</v>
      </c>
      <c r="X76" s="9"/>
      <c r="Y76" s="9"/>
      <c r="Z76" s="9">
        <v>0</v>
      </c>
      <c r="AA76" s="9"/>
      <c r="AB76" s="9"/>
    </row>
    <row r="77" spans="1:28" ht="118.5" customHeight="1">
      <c r="A77" s="14" t="s">
        <v>87</v>
      </c>
      <c r="B77" s="9">
        <v>100</v>
      </c>
      <c r="C77" s="9">
        <v>100</v>
      </c>
      <c r="D77" s="9">
        <v>0</v>
      </c>
      <c r="E77" s="9">
        <v>0</v>
      </c>
      <c r="F77" s="9"/>
      <c r="G77" s="9"/>
      <c r="H77" s="9">
        <v>0</v>
      </c>
      <c r="I77" s="9"/>
      <c r="J77" s="9"/>
      <c r="K77" s="9">
        <v>0</v>
      </c>
      <c r="L77" s="9"/>
      <c r="M77" s="9"/>
      <c r="N77" s="9">
        <v>0</v>
      </c>
      <c r="O77" s="9"/>
      <c r="P77" s="9"/>
      <c r="Q77" s="9">
        <v>0</v>
      </c>
      <c r="R77" s="9"/>
      <c r="S77" s="9"/>
      <c r="T77" s="9">
        <v>0</v>
      </c>
      <c r="U77" s="9"/>
      <c r="V77" s="9"/>
      <c r="W77" s="9">
        <v>0</v>
      </c>
      <c r="X77" s="9"/>
      <c r="Y77" s="9"/>
      <c r="Z77" s="9">
        <v>0</v>
      </c>
      <c r="AA77" s="9"/>
      <c r="AB77" s="9"/>
    </row>
    <row r="78" spans="1:28" ht="45" customHeight="1">
      <c r="A78" s="14" t="s">
        <v>88</v>
      </c>
      <c r="B78" s="9">
        <v>1000</v>
      </c>
      <c r="C78" s="9">
        <v>1000</v>
      </c>
      <c r="D78" s="9">
        <v>0</v>
      </c>
      <c r="E78" s="9">
        <v>1200</v>
      </c>
      <c r="F78" s="9">
        <v>1200</v>
      </c>
      <c r="G78" s="9">
        <v>0</v>
      </c>
      <c r="H78" s="9">
        <v>0</v>
      </c>
      <c r="I78" s="9"/>
      <c r="J78" s="9"/>
      <c r="K78" s="9">
        <v>0</v>
      </c>
      <c r="L78" s="9"/>
      <c r="M78" s="9"/>
      <c r="N78" s="9">
        <v>0</v>
      </c>
      <c r="O78" s="9"/>
      <c r="P78" s="9"/>
      <c r="Q78" s="9">
        <v>0</v>
      </c>
      <c r="R78" s="9"/>
      <c r="S78" s="9"/>
      <c r="T78" s="9">
        <v>0</v>
      </c>
      <c r="U78" s="9"/>
      <c r="V78" s="9"/>
      <c r="W78" s="9">
        <v>0</v>
      </c>
      <c r="X78" s="9"/>
      <c r="Y78" s="9"/>
      <c r="Z78" s="9">
        <v>0</v>
      </c>
      <c r="AA78" s="9"/>
      <c r="AB78" s="9"/>
    </row>
    <row r="79" spans="1:28" ht="45" customHeight="1">
      <c r="A79" s="14" t="s">
        <v>89</v>
      </c>
      <c r="B79" s="9">
        <v>4000</v>
      </c>
      <c r="C79" s="9">
        <v>4000</v>
      </c>
      <c r="D79" s="9">
        <v>0</v>
      </c>
      <c r="E79" s="9">
        <v>4000</v>
      </c>
      <c r="F79" s="9">
        <v>4000</v>
      </c>
      <c r="G79" s="9"/>
      <c r="H79" s="9">
        <v>0</v>
      </c>
      <c r="I79" s="9"/>
      <c r="J79" s="9"/>
      <c r="K79" s="9">
        <v>0</v>
      </c>
      <c r="L79" s="9"/>
      <c r="M79" s="9"/>
      <c r="N79" s="9">
        <v>0</v>
      </c>
      <c r="O79" s="9"/>
      <c r="P79" s="9"/>
      <c r="Q79" s="9">
        <v>0</v>
      </c>
      <c r="R79" s="9"/>
      <c r="S79" s="9"/>
      <c r="T79" s="9">
        <v>0</v>
      </c>
      <c r="U79" s="9"/>
      <c r="V79" s="9"/>
      <c r="W79" s="9">
        <v>0</v>
      </c>
      <c r="X79" s="9"/>
      <c r="Y79" s="9"/>
      <c r="Z79" s="9">
        <v>0</v>
      </c>
      <c r="AA79" s="9"/>
      <c r="AB79" s="9"/>
    </row>
    <row r="80" spans="1:28" ht="45" customHeight="1">
      <c r="A80" s="14" t="s">
        <v>90</v>
      </c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>
        <v>0</v>
      </c>
      <c r="U80" s="9"/>
      <c r="V80" s="9"/>
      <c r="W80" s="9"/>
      <c r="X80" s="9"/>
      <c r="Y80" s="9"/>
      <c r="Z80" s="9"/>
      <c r="AA80" s="9"/>
      <c r="AB80" s="9"/>
    </row>
    <row r="81" spans="1:28" ht="45" customHeight="1">
      <c r="A81" s="14" t="s">
        <v>91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0</v>
      </c>
      <c r="U81" s="9"/>
      <c r="V81" s="9"/>
      <c r="W81" s="9"/>
      <c r="X81" s="9"/>
      <c r="Y81" s="9"/>
      <c r="Z81" s="9"/>
      <c r="AA81" s="9"/>
      <c r="AB81" s="9"/>
    </row>
    <row r="82" spans="1:28" ht="45" customHeight="1">
      <c r="A82" s="14" t="s">
        <v>92</v>
      </c>
      <c r="B82" s="9">
        <v>2500</v>
      </c>
      <c r="C82" s="9">
        <v>2500</v>
      </c>
      <c r="D82" s="9">
        <v>0</v>
      </c>
      <c r="E82" s="9">
        <v>2050</v>
      </c>
      <c r="F82" s="9">
        <v>1950</v>
      </c>
      <c r="G82" s="9">
        <v>100</v>
      </c>
      <c r="H82" s="9">
        <v>0</v>
      </c>
      <c r="I82" s="9"/>
      <c r="J82" s="9"/>
      <c r="K82" s="9">
        <v>0</v>
      </c>
      <c r="L82" s="9"/>
      <c r="M82" s="9"/>
      <c r="N82" s="9">
        <v>0</v>
      </c>
      <c r="O82" s="9"/>
      <c r="P82" s="9"/>
      <c r="Q82" s="9">
        <v>0</v>
      </c>
      <c r="R82" s="9"/>
      <c r="S82" s="9"/>
      <c r="T82" s="9">
        <v>0</v>
      </c>
      <c r="U82" s="9"/>
      <c r="V82" s="9"/>
      <c r="W82" s="9">
        <v>0</v>
      </c>
      <c r="X82" s="9"/>
      <c r="Y82" s="9"/>
      <c r="Z82" s="9">
        <v>0</v>
      </c>
      <c r="AA82" s="9"/>
      <c r="AB82" s="9"/>
    </row>
    <row r="83" spans="1:28" ht="45" customHeight="1">
      <c r="A83" s="14" t="s">
        <v>93</v>
      </c>
      <c r="B83" s="9">
        <v>1200</v>
      </c>
      <c r="C83" s="9">
        <v>1190</v>
      </c>
      <c r="D83" s="9">
        <v>10</v>
      </c>
      <c r="E83" s="9">
        <v>0</v>
      </c>
      <c r="F83" s="9">
        <v>0</v>
      </c>
      <c r="G83" s="9"/>
      <c r="H83" s="9">
        <v>0</v>
      </c>
      <c r="I83" s="9"/>
      <c r="J83" s="9"/>
      <c r="K83" s="9">
        <v>0</v>
      </c>
      <c r="L83" s="9"/>
      <c r="M83" s="9"/>
      <c r="N83" s="9">
        <v>0</v>
      </c>
      <c r="O83" s="9"/>
      <c r="P83" s="9"/>
      <c r="Q83" s="9">
        <v>0</v>
      </c>
      <c r="R83" s="9"/>
      <c r="S83" s="9"/>
      <c r="T83" s="9">
        <v>0</v>
      </c>
      <c r="U83" s="9"/>
      <c r="V83" s="9"/>
      <c r="W83" s="9">
        <v>0</v>
      </c>
      <c r="X83" s="9"/>
      <c r="Y83" s="9"/>
      <c r="Z83" s="9">
        <v>0</v>
      </c>
      <c r="AA83" s="9"/>
      <c r="AB83" s="9"/>
    </row>
    <row r="84" spans="1:28" ht="45" customHeight="1">
      <c r="A84" s="14" t="s">
        <v>94</v>
      </c>
      <c r="B84" s="9">
        <v>0</v>
      </c>
      <c r="C84" s="9"/>
      <c r="D84" s="9"/>
      <c r="E84" s="9">
        <v>0</v>
      </c>
      <c r="F84" s="9"/>
      <c r="G84" s="9">
        <v>0</v>
      </c>
      <c r="H84" s="9">
        <v>426</v>
      </c>
      <c r="I84" s="9">
        <v>426</v>
      </c>
      <c r="J84" s="9">
        <v>0</v>
      </c>
      <c r="K84" s="9">
        <v>0</v>
      </c>
      <c r="L84" s="9"/>
      <c r="M84" s="9"/>
      <c r="N84" s="9">
        <v>0</v>
      </c>
      <c r="O84" s="9"/>
      <c r="P84" s="9"/>
      <c r="Q84" s="9">
        <v>0</v>
      </c>
      <c r="R84" s="9"/>
      <c r="S84" s="9"/>
      <c r="T84" s="9">
        <v>0</v>
      </c>
      <c r="U84" s="9"/>
      <c r="V84" s="9"/>
      <c r="W84" s="9">
        <v>0</v>
      </c>
      <c r="X84" s="9"/>
      <c r="Y84" s="9"/>
      <c r="Z84" s="9">
        <v>0</v>
      </c>
      <c r="AA84" s="9"/>
      <c r="AB84" s="9"/>
    </row>
    <row r="85" spans="1:28" ht="45" customHeight="1">
      <c r="A85" s="14" t="s">
        <v>95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>
        <v>145</v>
      </c>
      <c r="O85" s="9">
        <v>145</v>
      </c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</row>
    <row r="86" spans="1:28" ht="45" customHeight="1">
      <c r="A86" s="14" t="s">
        <v>96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>
        <v>145</v>
      </c>
      <c r="O86" s="9">
        <v>145</v>
      </c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</row>
    <row r="87" spans="1:28" ht="54.75" customHeight="1">
      <c r="A87" s="14" t="s">
        <v>97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>
        <v>145</v>
      </c>
      <c r="O87" s="9">
        <v>145</v>
      </c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</row>
    <row r="88" spans="1:28" ht="53.25" customHeight="1">
      <c r="A88" s="14" t="s">
        <v>98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>
        <v>145</v>
      </c>
      <c r="O88" s="9">
        <v>145</v>
      </c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</row>
    <row r="89" spans="1:28" ht="45" customHeight="1">
      <c r="A89" s="14" t="s">
        <v>99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>
        <v>145</v>
      </c>
      <c r="O89" s="9">
        <v>145</v>
      </c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</row>
    <row r="90" spans="1:28" s="2" customFormat="1" ht="45" customHeight="1">
      <c r="A90" s="11" t="s">
        <v>100</v>
      </c>
      <c r="B90" s="9">
        <v>129784</v>
      </c>
      <c r="C90" s="9">
        <v>123485</v>
      </c>
      <c r="D90" s="9">
        <v>6299</v>
      </c>
      <c r="E90" s="9">
        <v>49621</v>
      </c>
      <c r="F90" s="9">
        <v>47214</v>
      </c>
      <c r="G90" s="9">
        <v>2407</v>
      </c>
      <c r="H90" s="9">
        <v>208281</v>
      </c>
      <c r="I90" s="9">
        <v>174176</v>
      </c>
      <c r="J90" s="9">
        <v>34105</v>
      </c>
      <c r="K90" s="9">
        <v>79012</v>
      </c>
      <c r="L90" s="9">
        <v>75565</v>
      </c>
      <c r="M90" s="9">
        <v>3447</v>
      </c>
      <c r="N90" s="9">
        <v>2902</v>
      </c>
      <c r="O90" s="9">
        <v>2902</v>
      </c>
      <c r="P90" s="9">
        <v>0</v>
      </c>
      <c r="Q90" s="9">
        <v>22731</v>
      </c>
      <c r="R90" s="9">
        <v>22731</v>
      </c>
      <c r="S90" s="9">
        <v>0</v>
      </c>
      <c r="T90" s="9">
        <v>3500</v>
      </c>
      <c r="U90" s="9">
        <v>3500</v>
      </c>
      <c r="V90" s="9">
        <v>0</v>
      </c>
      <c r="W90" s="9">
        <v>0</v>
      </c>
      <c r="X90" s="9">
        <v>0</v>
      </c>
      <c r="Y90" s="9">
        <v>0</v>
      </c>
      <c r="Z90" s="9">
        <v>5800</v>
      </c>
      <c r="AA90" s="9">
        <v>5800</v>
      </c>
      <c r="AB90" s="9">
        <v>0</v>
      </c>
    </row>
    <row r="91" spans="1:28" ht="45" customHeight="1"/>
    <row r="92" spans="1:28" ht="45" customHeight="1"/>
    <row r="93" spans="1:28" ht="45" customHeight="1"/>
    <row r="94" spans="1:28" ht="45" customHeight="1"/>
    <row r="95" spans="1:28" ht="45" customHeight="1"/>
    <row r="96" spans="1:28" ht="45" customHeight="1"/>
    <row r="97" ht="45" customHeight="1"/>
    <row r="98" ht="45" customHeight="1"/>
    <row r="99" ht="45" customHeight="1"/>
    <row r="100" ht="45" customHeight="1"/>
    <row r="101" ht="45" customHeight="1"/>
    <row r="102" ht="45" customHeight="1"/>
    <row r="103" ht="45" customHeight="1"/>
    <row r="104" ht="45" customHeight="1"/>
    <row r="105" ht="45" customHeight="1"/>
    <row r="106" ht="45" customHeight="1"/>
    <row r="107" ht="45" customHeight="1"/>
    <row r="108" ht="45" customHeight="1"/>
    <row r="109" ht="45" customHeight="1"/>
    <row r="110" ht="45" customHeight="1"/>
    <row r="111" ht="45" customHeight="1"/>
    <row r="112" ht="45" customHeight="1"/>
    <row r="113" ht="45" customHeight="1"/>
    <row r="114" ht="45" customHeight="1"/>
    <row r="115" ht="45" customHeight="1"/>
    <row r="116" ht="45" customHeight="1"/>
    <row r="117" ht="45" customHeight="1"/>
    <row r="118" ht="45" customHeight="1"/>
    <row r="119" ht="45" customHeight="1"/>
    <row r="120" ht="45" customHeight="1"/>
    <row r="121" ht="45" customHeight="1"/>
    <row r="122" ht="45" customHeight="1"/>
    <row r="123" ht="45" customHeight="1"/>
    <row r="124" ht="45" customHeight="1"/>
    <row r="125" ht="45" customHeight="1"/>
    <row r="126" ht="45" customHeight="1"/>
    <row r="127" ht="45" customHeight="1"/>
    <row r="128" ht="45" customHeight="1"/>
  </sheetData>
  <autoFilter ref="A5:AB90"/>
  <mergeCells count="15">
    <mergeCell ref="Z3:AB3"/>
    <mergeCell ref="B4:D4"/>
    <mergeCell ref="E4:G4"/>
    <mergeCell ref="H4:J4"/>
    <mergeCell ref="K4:M4"/>
    <mergeCell ref="Z4:AB4"/>
    <mergeCell ref="B1:P1"/>
    <mergeCell ref="B2:P2"/>
    <mergeCell ref="A3:A5"/>
    <mergeCell ref="B3:P3"/>
    <mergeCell ref="Q3:Y3"/>
    <mergeCell ref="N4:P4"/>
    <mergeCell ref="Q4:S4"/>
    <mergeCell ref="T4:V4"/>
    <mergeCell ref="W4:Y4"/>
  </mergeCells>
  <conditionalFormatting sqref="B6:AB84 B90:M90 Q90:AB90">
    <cfRule type="expression" dxfId="100" priority="4">
      <formula>(#REF!+#REF!)&lt;B6</formula>
    </cfRule>
  </conditionalFormatting>
  <conditionalFormatting sqref="B85:AB89">
    <cfRule type="expression" dxfId="99" priority="3">
      <formula>(#REF!+#REF!)&lt;B85</formula>
    </cfRule>
  </conditionalFormatting>
  <conditionalFormatting sqref="N90:P90">
    <cfRule type="expression" dxfId="98" priority="1">
      <formula>(#REF!+#REF!)&lt;N90</formula>
    </cfRule>
  </conditionalFormatting>
  <pageMargins left="0" right="0" top="0.19685039370078741" bottom="0.19685039370078741" header="0.19685039370078741" footer="0.19685039370078741"/>
  <pageSetup paperSize="9" scale="5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AK95"/>
  <sheetViews>
    <sheetView showZeros="0" zoomScale="55" zoomScaleNormal="55" zoomScaleSheetLayoutView="55" workbookViewId="0">
      <pane xSplit="1" ySplit="6" topLeftCell="B82" activePane="bottomRight" state="frozenSplit"/>
      <selection pane="topRight" activeCell="E1" sqref="E1"/>
      <selection pane="bottomLeft" activeCell="A6" sqref="A6"/>
      <selection pane="bottomRight" activeCell="E5" sqref="E5:G5"/>
    </sheetView>
  </sheetViews>
  <sheetFormatPr defaultColWidth="9.140625" defaultRowHeight="20.25" outlineLevelRow="1"/>
  <cols>
    <col min="1" max="1" width="80.5703125" style="2" customWidth="1"/>
    <col min="2" max="2" width="14.140625" style="1" customWidth="1"/>
    <col min="3" max="3" width="12.140625" style="1" customWidth="1"/>
    <col min="4" max="4" width="14" style="1" customWidth="1"/>
    <col min="5" max="5" width="12.140625" style="1" customWidth="1"/>
    <col min="6" max="6" width="10.140625" style="1" customWidth="1"/>
    <col min="7" max="7" width="11" style="1" customWidth="1"/>
    <col min="8" max="8" width="12.140625" style="1" customWidth="1"/>
    <col min="9" max="9" width="11.140625" style="1" customWidth="1"/>
    <col min="10" max="10" width="10" style="1" customWidth="1"/>
    <col min="11" max="11" width="12.5703125" style="1" customWidth="1"/>
    <col min="12" max="12" width="10.85546875" style="1" customWidth="1"/>
    <col min="13" max="13" width="9.7109375" style="1" customWidth="1"/>
    <col min="14" max="14" width="14.42578125" style="1" customWidth="1"/>
    <col min="15" max="15" width="10.42578125" style="1" customWidth="1"/>
    <col min="16" max="16" width="10.5703125" style="1" customWidth="1"/>
    <col min="17" max="17" width="13.28515625" style="1" customWidth="1"/>
    <col min="18" max="18" width="10.140625" style="1" customWidth="1"/>
    <col min="19" max="19" width="11.7109375" style="1" customWidth="1"/>
    <col min="20" max="20" width="12.28515625" style="3" customWidth="1"/>
    <col min="21" max="21" width="8.42578125" style="1" customWidth="1"/>
    <col min="22" max="22" width="7.42578125" style="1" customWidth="1"/>
    <col min="23" max="23" width="13.28515625" style="3" customWidth="1"/>
    <col min="24" max="24" width="13.42578125" style="1" customWidth="1"/>
    <col min="25" max="25" width="15.140625" style="1" customWidth="1"/>
    <col min="26" max="26" width="13.42578125" style="1" customWidth="1"/>
    <col min="27" max="27" width="10.28515625" style="1" customWidth="1"/>
    <col min="28" max="28" width="10.85546875" style="1" customWidth="1"/>
    <col min="29" max="29" width="12.140625" style="1" customWidth="1"/>
    <col min="30" max="30" width="10" style="1" customWidth="1"/>
    <col min="31" max="31" width="16.28515625" style="1" customWidth="1"/>
    <col min="32" max="32" width="12.140625" style="1" customWidth="1"/>
    <col min="33" max="33" width="13.85546875" style="1" bestFit="1" customWidth="1"/>
    <col min="34" max="34" width="16.28515625" style="1" customWidth="1"/>
    <col min="35" max="35" width="12.140625" style="1" customWidth="1"/>
    <col min="36" max="36" width="10" style="1" customWidth="1"/>
    <col min="37" max="37" width="16.28515625" style="1" customWidth="1"/>
    <col min="38" max="16384" width="9.140625" style="1"/>
  </cols>
  <sheetData>
    <row r="1" spans="1:37" ht="30" customHeight="1">
      <c r="B1" s="48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37" ht="41.25" customHeight="1">
      <c r="A2" s="4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D2" s="4"/>
      <c r="AE2" s="4"/>
      <c r="AG2" s="4"/>
      <c r="AH2" s="4"/>
      <c r="AJ2" s="4"/>
      <c r="AK2" s="4"/>
    </row>
    <row r="3" spans="1:37" ht="41.25" hidden="1" customHeight="1" outlineLevel="1">
      <c r="A3" s="4"/>
      <c r="B3" s="39">
        <v>1</v>
      </c>
      <c r="C3" s="39"/>
      <c r="D3" s="39"/>
      <c r="E3" s="39">
        <v>2</v>
      </c>
      <c r="F3" s="39"/>
      <c r="G3" s="39"/>
      <c r="H3" s="39">
        <v>3</v>
      </c>
      <c r="I3" s="39"/>
      <c r="J3" s="39"/>
      <c r="K3" s="39">
        <v>4</v>
      </c>
      <c r="L3" s="39"/>
      <c r="M3" s="39"/>
      <c r="N3" s="39">
        <v>6</v>
      </c>
      <c r="O3" s="39"/>
      <c r="P3" s="39"/>
      <c r="Q3" s="30">
        <v>5</v>
      </c>
      <c r="R3" s="4"/>
      <c r="S3" s="4"/>
      <c r="T3" s="44">
        <v>7</v>
      </c>
      <c r="U3" s="44"/>
      <c r="V3" s="44"/>
      <c r="W3" s="44">
        <v>8</v>
      </c>
      <c r="X3" s="44"/>
      <c r="Y3" s="44"/>
      <c r="Z3" s="44">
        <v>9</v>
      </c>
      <c r="AA3" s="44"/>
      <c r="AB3" s="44"/>
      <c r="AC3" s="44">
        <v>10</v>
      </c>
      <c r="AD3" s="44"/>
      <c r="AE3" s="44"/>
      <c r="AF3" s="44">
        <v>11</v>
      </c>
      <c r="AG3" s="44"/>
      <c r="AH3" s="44"/>
      <c r="AI3" s="44">
        <v>12</v>
      </c>
      <c r="AJ3" s="44"/>
      <c r="AK3" s="44"/>
    </row>
    <row r="4" spans="1:37" ht="49.5" customHeight="1" collapsed="1">
      <c r="A4" s="49" t="s">
        <v>1</v>
      </c>
      <c r="B4" s="52" t="s">
        <v>2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 t="s">
        <v>2</v>
      </c>
      <c r="R4" s="75"/>
      <c r="S4" s="75"/>
      <c r="T4" s="75"/>
      <c r="U4" s="75"/>
      <c r="V4" s="75"/>
      <c r="W4" s="75"/>
      <c r="X4" s="75"/>
      <c r="Y4" s="75"/>
      <c r="Z4" s="71" t="s">
        <v>3</v>
      </c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</row>
    <row r="5" spans="1:37" ht="152.25" customHeight="1">
      <c r="A5" s="50"/>
      <c r="B5" s="55" t="s">
        <v>4</v>
      </c>
      <c r="C5" s="55"/>
      <c r="D5" s="55"/>
      <c r="E5" s="55" t="s">
        <v>5</v>
      </c>
      <c r="F5" s="55"/>
      <c r="G5" s="55"/>
      <c r="H5" s="55" t="s">
        <v>6</v>
      </c>
      <c r="I5" s="55"/>
      <c r="J5" s="55"/>
      <c r="K5" s="55" t="s">
        <v>7</v>
      </c>
      <c r="L5" s="55"/>
      <c r="M5" s="55"/>
      <c r="N5" s="55" t="s">
        <v>8</v>
      </c>
      <c r="O5" s="55"/>
      <c r="P5" s="55"/>
      <c r="Q5" s="55" t="s">
        <v>9</v>
      </c>
      <c r="R5" s="55"/>
      <c r="S5" s="55"/>
      <c r="T5" s="55" t="s">
        <v>10</v>
      </c>
      <c r="U5" s="55"/>
      <c r="V5" s="55"/>
      <c r="W5" s="55" t="s">
        <v>11</v>
      </c>
      <c r="X5" s="55"/>
      <c r="Y5" s="55"/>
      <c r="Z5" s="66" t="s">
        <v>102</v>
      </c>
      <c r="AA5" s="67"/>
      <c r="AB5" s="68"/>
      <c r="AC5" s="55" t="s">
        <v>12</v>
      </c>
      <c r="AD5" s="55"/>
      <c r="AE5" s="59"/>
      <c r="AF5" s="55" t="s">
        <v>103</v>
      </c>
      <c r="AG5" s="55"/>
      <c r="AH5" s="59"/>
      <c r="AI5" s="55" t="s">
        <v>104</v>
      </c>
      <c r="AJ5" s="55"/>
      <c r="AK5" s="59"/>
    </row>
    <row r="6" spans="1:37" s="5" customFormat="1" ht="43.5" customHeight="1">
      <c r="A6" s="51"/>
      <c r="B6" s="40" t="s">
        <v>13</v>
      </c>
      <c r="C6" s="40" t="s">
        <v>14</v>
      </c>
      <c r="D6" s="40" t="s">
        <v>15</v>
      </c>
      <c r="E6" s="40" t="s">
        <v>13</v>
      </c>
      <c r="F6" s="40" t="s">
        <v>14</v>
      </c>
      <c r="G6" s="40" t="s">
        <v>15</v>
      </c>
      <c r="H6" s="40" t="s">
        <v>13</v>
      </c>
      <c r="I6" s="40" t="s">
        <v>14</v>
      </c>
      <c r="J6" s="40" t="s">
        <v>15</v>
      </c>
      <c r="K6" s="40" t="s">
        <v>13</v>
      </c>
      <c r="L6" s="40" t="s">
        <v>14</v>
      </c>
      <c r="M6" s="40" t="s">
        <v>15</v>
      </c>
      <c r="N6" s="40" t="s">
        <v>13</v>
      </c>
      <c r="O6" s="40" t="s">
        <v>14</v>
      </c>
      <c r="P6" s="40" t="s">
        <v>15</v>
      </c>
      <c r="Q6" s="40" t="s">
        <v>13</v>
      </c>
      <c r="R6" s="40" t="s">
        <v>14</v>
      </c>
      <c r="S6" s="40" t="s">
        <v>15</v>
      </c>
      <c r="T6" s="40" t="s">
        <v>13</v>
      </c>
      <c r="U6" s="40" t="s">
        <v>14</v>
      </c>
      <c r="V6" s="40" t="s">
        <v>15</v>
      </c>
      <c r="W6" s="40" t="s">
        <v>13</v>
      </c>
      <c r="X6" s="40" t="s">
        <v>14</v>
      </c>
      <c r="Y6" s="40" t="s">
        <v>15</v>
      </c>
      <c r="Z6" s="40" t="s">
        <v>13</v>
      </c>
      <c r="AA6" s="40" t="s">
        <v>14</v>
      </c>
      <c r="AB6" s="40" t="s">
        <v>15</v>
      </c>
      <c r="AC6" s="40" t="s">
        <v>13</v>
      </c>
      <c r="AD6" s="40" t="s">
        <v>14</v>
      </c>
      <c r="AE6" s="41" t="s">
        <v>15</v>
      </c>
      <c r="AF6" s="40" t="s">
        <v>13</v>
      </c>
      <c r="AG6" s="40" t="s">
        <v>14</v>
      </c>
      <c r="AH6" s="40" t="s">
        <v>15</v>
      </c>
      <c r="AI6" s="40" t="s">
        <v>13</v>
      </c>
      <c r="AJ6" s="40" t="s">
        <v>14</v>
      </c>
      <c r="AK6" s="42" t="s">
        <v>15</v>
      </c>
    </row>
    <row r="7" spans="1:37" ht="58.5" customHeight="1">
      <c r="A7" s="43" t="s">
        <v>16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123</v>
      </c>
      <c r="L7" s="9">
        <v>123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/>
      <c r="AB7" s="9"/>
      <c r="AC7" s="9">
        <v>0</v>
      </c>
      <c r="AD7" s="9">
        <v>0</v>
      </c>
      <c r="AE7" s="10">
        <v>0</v>
      </c>
      <c r="AF7" s="9"/>
      <c r="AG7" s="9"/>
      <c r="AH7" s="10"/>
      <c r="AI7" s="9"/>
      <c r="AJ7" s="9"/>
      <c r="AK7" s="10"/>
    </row>
    <row r="8" spans="1:37" ht="45" customHeight="1">
      <c r="A8" s="43" t="s">
        <v>17</v>
      </c>
      <c r="B8" s="9">
        <v>1500</v>
      </c>
      <c r="C8" s="9">
        <v>1500</v>
      </c>
      <c r="D8" s="9">
        <v>0</v>
      </c>
      <c r="E8" s="9">
        <v>0</v>
      </c>
      <c r="F8" s="9">
        <v>0</v>
      </c>
      <c r="G8" s="9">
        <v>0</v>
      </c>
      <c r="H8" s="9">
        <v>2841</v>
      </c>
      <c r="I8" s="9">
        <v>2841</v>
      </c>
      <c r="J8" s="9">
        <v>0</v>
      </c>
      <c r="K8" s="9">
        <v>680</v>
      </c>
      <c r="L8" s="9">
        <v>680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/>
      <c r="AB8" s="9"/>
      <c r="AC8" s="9">
        <v>0</v>
      </c>
      <c r="AD8" s="9">
        <v>0</v>
      </c>
      <c r="AE8" s="9">
        <v>0</v>
      </c>
      <c r="AF8" s="9"/>
      <c r="AG8" s="9"/>
      <c r="AH8" s="9"/>
      <c r="AI8" s="9"/>
      <c r="AJ8" s="9"/>
      <c r="AK8" s="9"/>
    </row>
    <row r="9" spans="1:37" ht="45" customHeight="1">
      <c r="A9" s="43" t="s">
        <v>18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815</v>
      </c>
      <c r="I9" s="9">
        <v>815</v>
      </c>
      <c r="J9" s="9">
        <v>0</v>
      </c>
      <c r="K9" s="9">
        <v>431</v>
      </c>
      <c r="L9" s="9">
        <v>431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/>
      <c r="AB9" s="9"/>
      <c r="AC9" s="9">
        <v>0</v>
      </c>
      <c r="AD9" s="9">
        <v>0</v>
      </c>
      <c r="AE9" s="9">
        <v>0</v>
      </c>
      <c r="AF9" s="9"/>
      <c r="AG9" s="9"/>
      <c r="AH9" s="9"/>
      <c r="AI9" s="9"/>
      <c r="AJ9" s="9"/>
      <c r="AK9" s="9"/>
    </row>
    <row r="10" spans="1:37" ht="45" customHeight="1">
      <c r="A10" s="43" t="s">
        <v>19</v>
      </c>
      <c r="B10" s="9">
        <v>975</v>
      </c>
      <c r="C10" s="9">
        <v>975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420</v>
      </c>
      <c r="L10" s="9">
        <v>420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/>
      <c r="W10" s="9">
        <v>0</v>
      </c>
      <c r="X10" s="9">
        <v>0</v>
      </c>
      <c r="Y10" s="9"/>
      <c r="Z10" s="9">
        <v>0</v>
      </c>
      <c r="AA10" s="9"/>
      <c r="AB10" s="9"/>
      <c r="AC10" s="9">
        <v>0</v>
      </c>
      <c r="AD10" s="9"/>
      <c r="AE10" s="9"/>
      <c r="AF10" s="9"/>
      <c r="AG10" s="9"/>
      <c r="AH10" s="9"/>
      <c r="AI10" s="9"/>
      <c r="AJ10" s="9"/>
      <c r="AK10" s="9"/>
    </row>
    <row r="11" spans="1:37" ht="45" customHeight="1">
      <c r="A11" s="43" t="s">
        <v>20</v>
      </c>
      <c r="B11" s="9">
        <v>1000</v>
      </c>
      <c r="C11" s="9">
        <v>880</v>
      </c>
      <c r="D11" s="9">
        <v>120</v>
      </c>
      <c r="E11" s="9">
        <v>850</v>
      </c>
      <c r="F11" s="9">
        <v>850</v>
      </c>
      <c r="G11" s="9">
        <v>0</v>
      </c>
      <c r="H11" s="9">
        <v>463</v>
      </c>
      <c r="I11" s="9">
        <v>463</v>
      </c>
      <c r="J11" s="9">
        <v>0</v>
      </c>
      <c r="K11" s="9">
        <v>603</v>
      </c>
      <c r="L11" s="9">
        <v>600</v>
      </c>
      <c r="M11" s="9">
        <v>3</v>
      </c>
      <c r="N11" s="9">
        <v>0</v>
      </c>
      <c r="O11" s="9">
        <v>0</v>
      </c>
      <c r="P11" s="9">
        <v>0</v>
      </c>
      <c r="Q11" s="9">
        <v>700</v>
      </c>
      <c r="R11" s="9">
        <v>700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/>
      <c r="AB11" s="9"/>
      <c r="AC11" s="9">
        <v>0</v>
      </c>
      <c r="AD11" s="9">
        <v>0</v>
      </c>
      <c r="AE11" s="9">
        <v>0</v>
      </c>
      <c r="AF11" s="9"/>
      <c r="AG11" s="9"/>
      <c r="AH11" s="9"/>
      <c r="AI11" s="9"/>
      <c r="AJ11" s="9"/>
      <c r="AK11" s="9"/>
    </row>
    <row r="12" spans="1:37" ht="45" customHeight="1">
      <c r="A12" s="43" t="s">
        <v>21</v>
      </c>
      <c r="B12" s="9">
        <v>3100</v>
      </c>
      <c r="C12" s="9">
        <v>3100</v>
      </c>
      <c r="D12" s="9">
        <v>0</v>
      </c>
      <c r="E12" s="9">
        <v>0</v>
      </c>
      <c r="F12" s="9">
        <v>0</v>
      </c>
      <c r="G12" s="9">
        <v>0</v>
      </c>
      <c r="H12" s="9">
        <v>10814</v>
      </c>
      <c r="I12" s="9">
        <v>8325</v>
      </c>
      <c r="J12" s="9">
        <v>2489</v>
      </c>
      <c r="K12" s="9">
        <v>3538</v>
      </c>
      <c r="L12" s="9">
        <v>3538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/>
      <c r="V12" s="9"/>
      <c r="W12" s="9">
        <v>0</v>
      </c>
      <c r="X12" s="9"/>
      <c r="Y12" s="9"/>
      <c r="Z12" s="9">
        <v>0</v>
      </c>
      <c r="AA12" s="9"/>
      <c r="AB12" s="9"/>
      <c r="AC12" s="9">
        <v>0</v>
      </c>
      <c r="AD12" s="9"/>
      <c r="AE12" s="9"/>
      <c r="AF12" s="9"/>
      <c r="AG12" s="9"/>
      <c r="AH12" s="9"/>
      <c r="AI12" s="9"/>
      <c r="AJ12" s="9"/>
      <c r="AK12" s="9"/>
    </row>
    <row r="13" spans="1:37" ht="45" customHeight="1">
      <c r="A13" s="43" t="s">
        <v>22</v>
      </c>
      <c r="B13" s="9">
        <v>6000</v>
      </c>
      <c r="C13" s="9">
        <v>6000</v>
      </c>
      <c r="D13" s="9">
        <v>0</v>
      </c>
      <c r="E13" s="9">
        <v>2700</v>
      </c>
      <c r="F13" s="9">
        <v>2450</v>
      </c>
      <c r="G13" s="9">
        <v>250</v>
      </c>
      <c r="H13" s="9">
        <v>8717</v>
      </c>
      <c r="I13" s="9">
        <v>8717</v>
      </c>
      <c r="J13" s="9">
        <v>0</v>
      </c>
      <c r="K13" s="9">
        <v>2307</v>
      </c>
      <c r="L13" s="9">
        <v>2147</v>
      </c>
      <c r="M13" s="9">
        <v>160</v>
      </c>
      <c r="N13" s="9">
        <v>0</v>
      </c>
      <c r="O13" s="9">
        <v>0</v>
      </c>
      <c r="P13" s="9">
        <v>0</v>
      </c>
      <c r="Q13" s="9">
        <v>2709</v>
      </c>
      <c r="R13" s="9">
        <v>2709</v>
      </c>
      <c r="S13" s="9">
        <v>0</v>
      </c>
      <c r="T13" s="9">
        <v>0</v>
      </c>
      <c r="U13" s="9"/>
      <c r="V13" s="9"/>
      <c r="W13" s="9">
        <v>0</v>
      </c>
      <c r="X13" s="9"/>
      <c r="Y13" s="9"/>
      <c r="Z13" s="9">
        <v>0</v>
      </c>
      <c r="AA13" s="9"/>
      <c r="AB13" s="9"/>
      <c r="AC13" s="9">
        <v>0</v>
      </c>
      <c r="AD13" s="9"/>
      <c r="AE13" s="9"/>
      <c r="AF13" s="9"/>
      <c r="AG13" s="9"/>
      <c r="AH13" s="9"/>
      <c r="AI13" s="9"/>
      <c r="AJ13" s="9"/>
      <c r="AK13" s="9"/>
    </row>
    <row r="14" spans="1:37" ht="45" customHeight="1">
      <c r="A14" s="43" t="s">
        <v>23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420</v>
      </c>
      <c r="I14" s="9">
        <v>420</v>
      </c>
      <c r="J14" s="9">
        <v>0</v>
      </c>
      <c r="K14" s="9">
        <v>350</v>
      </c>
      <c r="L14" s="9">
        <v>348</v>
      </c>
      <c r="M14" s="9">
        <v>2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/>
      <c r="V14" s="9"/>
      <c r="W14" s="9">
        <v>0</v>
      </c>
      <c r="X14" s="9"/>
      <c r="Y14" s="9"/>
      <c r="Z14" s="9">
        <v>0</v>
      </c>
      <c r="AA14" s="9"/>
      <c r="AB14" s="9"/>
      <c r="AC14" s="9">
        <v>0</v>
      </c>
      <c r="AD14" s="9"/>
      <c r="AE14" s="9"/>
      <c r="AF14" s="9"/>
      <c r="AG14" s="9"/>
      <c r="AH14" s="9"/>
      <c r="AI14" s="9"/>
      <c r="AJ14" s="9"/>
      <c r="AK14" s="9"/>
    </row>
    <row r="15" spans="1:37" ht="45" customHeight="1">
      <c r="A15" s="43" t="s">
        <v>24</v>
      </c>
      <c r="B15" s="9">
        <v>2013</v>
      </c>
      <c r="C15" s="9">
        <v>2013</v>
      </c>
      <c r="D15" s="9">
        <v>0</v>
      </c>
      <c r="E15" s="9">
        <v>0</v>
      </c>
      <c r="F15" s="9">
        <v>0</v>
      </c>
      <c r="G15" s="9">
        <v>0</v>
      </c>
      <c r="H15" s="9">
        <v>12312</v>
      </c>
      <c r="I15" s="9">
        <v>12312</v>
      </c>
      <c r="J15" s="9">
        <v>0</v>
      </c>
      <c r="K15" s="9">
        <v>971</v>
      </c>
      <c r="L15" s="9">
        <v>971</v>
      </c>
      <c r="M15" s="9">
        <v>0</v>
      </c>
      <c r="N15" s="9">
        <v>0</v>
      </c>
      <c r="O15" s="9">
        <v>0</v>
      </c>
      <c r="P15" s="9">
        <v>0</v>
      </c>
      <c r="Q15" s="9">
        <v>4229</v>
      </c>
      <c r="R15" s="9">
        <v>4229</v>
      </c>
      <c r="S15" s="9">
        <v>0</v>
      </c>
      <c r="T15" s="9">
        <v>0</v>
      </c>
      <c r="U15" s="9"/>
      <c r="V15" s="9"/>
      <c r="W15" s="9">
        <v>0</v>
      </c>
      <c r="X15" s="9"/>
      <c r="Y15" s="9"/>
      <c r="Z15" s="9">
        <v>0</v>
      </c>
      <c r="AA15" s="9"/>
      <c r="AB15" s="9"/>
      <c r="AC15" s="9">
        <v>0</v>
      </c>
      <c r="AD15" s="9"/>
      <c r="AE15" s="9"/>
      <c r="AF15" s="9"/>
      <c r="AG15" s="9"/>
      <c r="AH15" s="9"/>
      <c r="AI15" s="9"/>
      <c r="AJ15" s="9"/>
      <c r="AK15" s="9"/>
    </row>
    <row r="16" spans="1:37" ht="45" customHeight="1">
      <c r="A16" s="43" t="s">
        <v>25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246</v>
      </c>
      <c r="L16" s="9">
        <v>246</v>
      </c>
      <c r="M16" s="9">
        <v>0</v>
      </c>
      <c r="N16" s="9">
        <v>0</v>
      </c>
      <c r="O16" s="9">
        <v>0</v>
      </c>
      <c r="P16" s="9"/>
      <c r="Q16" s="9">
        <v>0</v>
      </c>
      <c r="R16" s="9"/>
      <c r="S16" s="9"/>
      <c r="T16" s="9">
        <v>0</v>
      </c>
      <c r="U16" s="9"/>
      <c r="V16" s="9"/>
      <c r="W16" s="9">
        <v>0</v>
      </c>
      <c r="X16" s="9"/>
      <c r="Y16" s="9"/>
      <c r="Z16" s="9">
        <v>0</v>
      </c>
      <c r="AA16" s="9"/>
      <c r="AB16" s="9"/>
      <c r="AC16" s="9">
        <v>0</v>
      </c>
      <c r="AD16" s="9"/>
      <c r="AE16" s="9"/>
      <c r="AF16" s="9"/>
      <c r="AG16" s="9"/>
      <c r="AH16" s="9"/>
      <c r="AI16" s="9"/>
      <c r="AJ16" s="9"/>
      <c r="AK16" s="9"/>
    </row>
    <row r="17" spans="1:37" ht="45" customHeight="1">
      <c r="A17" s="43" t="s">
        <v>26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477</v>
      </c>
      <c r="I17" s="9">
        <v>477</v>
      </c>
      <c r="J17" s="9">
        <v>0</v>
      </c>
      <c r="K17" s="9">
        <v>150</v>
      </c>
      <c r="L17" s="9">
        <v>147</v>
      </c>
      <c r="M17" s="9">
        <v>3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/>
      <c r="T17" s="9">
        <v>0</v>
      </c>
      <c r="U17" s="9"/>
      <c r="V17" s="9"/>
      <c r="W17" s="9">
        <v>0</v>
      </c>
      <c r="X17" s="9"/>
      <c r="Y17" s="9"/>
      <c r="Z17" s="9">
        <v>0</v>
      </c>
      <c r="AA17" s="9"/>
      <c r="AB17" s="9"/>
      <c r="AC17" s="9">
        <v>0</v>
      </c>
      <c r="AD17" s="9"/>
      <c r="AE17" s="9"/>
      <c r="AF17" s="9"/>
      <c r="AG17" s="9"/>
      <c r="AH17" s="9"/>
      <c r="AI17" s="9"/>
      <c r="AJ17" s="9"/>
      <c r="AK17" s="9"/>
    </row>
    <row r="18" spans="1:37" ht="45" customHeight="1">
      <c r="A18" s="43" t="s">
        <v>27</v>
      </c>
      <c r="B18" s="9">
        <v>4300</v>
      </c>
      <c r="C18" s="9">
        <v>4240</v>
      </c>
      <c r="D18" s="9">
        <v>60</v>
      </c>
      <c r="E18" s="9">
        <v>0</v>
      </c>
      <c r="F18" s="9">
        <v>0</v>
      </c>
      <c r="G18" s="9">
        <v>0</v>
      </c>
      <c r="H18" s="9">
        <v>624</v>
      </c>
      <c r="I18" s="9">
        <v>624</v>
      </c>
      <c r="J18" s="9">
        <v>0</v>
      </c>
      <c r="K18" s="9">
        <v>1243</v>
      </c>
      <c r="L18" s="9">
        <v>1243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/>
      <c r="T18" s="9">
        <v>0</v>
      </c>
      <c r="U18" s="9"/>
      <c r="V18" s="9"/>
      <c r="W18" s="9">
        <v>0</v>
      </c>
      <c r="X18" s="9"/>
      <c r="Y18" s="9"/>
      <c r="Z18" s="9">
        <v>0</v>
      </c>
      <c r="AA18" s="9"/>
      <c r="AB18" s="9"/>
      <c r="AC18" s="9">
        <v>0</v>
      </c>
      <c r="AD18" s="9"/>
      <c r="AE18" s="9"/>
      <c r="AF18" s="9"/>
      <c r="AG18" s="9"/>
      <c r="AH18" s="9"/>
      <c r="AI18" s="9"/>
      <c r="AJ18" s="9"/>
      <c r="AK18" s="9"/>
    </row>
    <row r="19" spans="1:37" ht="45" customHeight="1">
      <c r="A19" s="43" t="s">
        <v>28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450</v>
      </c>
      <c r="L19" s="9">
        <v>450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/>
      <c r="T19" s="9">
        <v>0</v>
      </c>
      <c r="U19" s="9"/>
      <c r="V19" s="9"/>
      <c r="W19" s="9">
        <v>0</v>
      </c>
      <c r="X19" s="9"/>
      <c r="Y19" s="9"/>
      <c r="Z19" s="9">
        <v>0</v>
      </c>
      <c r="AA19" s="9"/>
      <c r="AB19" s="9"/>
      <c r="AC19" s="9">
        <v>0</v>
      </c>
      <c r="AD19" s="9"/>
      <c r="AE19" s="9"/>
      <c r="AF19" s="9"/>
      <c r="AG19" s="9"/>
      <c r="AH19" s="9"/>
      <c r="AI19" s="9"/>
      <c r="AJ19" s="9"/>
      <c r="AK19" s="9"/>
    </row>
    <row r="20" spans="1:37" ht="45" customHeight="1">
      <c r="A20" s="43" t="s">
        <v>29</v>
      </c>
      <c r="B20" s="9">
        <v>250</v>
      </c>
      <c r="C20" s="9">
        <v>250</v>
      </c>
      <c r="D20" s="9">
        <v>0</v>
      </c>
      <c r="E20" s="9">
        <v>0</v>
      </c>
      <c r="F20" s="9">
        <v>0</v>
      </c>
      <c r="G20" s="9">
        <v>0</v>
      </c>
      <c r="H20" s="9">
        <v>867</v>
      </c>
      <c r="I20" s="9">
        <v>867</v>
      </c>
      <c r="J20" s="9">
        <v>0</v>
      </c>
      <c r="K20" s="9">
        <v>420</v>
      </c>
      <c r="L20" s="9">
        <v>420</v>
      </c>
      <c r="M20" s="9">
        <v>0</v>
      </c>
      <c r="N20" s="9">
        <v>0</v>
      </c>
      <c r="O20" s="9">
        <v>0</v>
      </c>
      <c r="P20" s="9"/>
      <c r="Q20" s="9">
        <v>0</v>
      </c>
      <c r="R20" s="9"/>
      <c r="S20" s="9"/>
      <c r="T20" s="9">
        <v>0</v>
      </c>
      <c r="U20" s="9"/>
      <c r="V20" s="9"/>
      <c r="W20" s="9">
        <v>0</v>
      </c>
      <c r="X20" s="9"/>
      <c r="Y20" s="9"/>
      <c r="Z20" s="9">
        <v>0</v>
      </c>
      <c r="AA20" s="9"/>
      <c r="AB20" s="9"/>
      <c r="AC20" s="9">
        <v>0</v>
      </c>
      <c r="AD20" s="9"/>
      <c r="AE20" s="9"/>
      <c r="AF20" s="9"/>
      <c r="AG20" s="9"/>
      <c r="AH20" s="9"/>
      <c r="AI20" s="9"/>
      <c r="AJ20" s="9"/>
      <c r="AK20" s="9"/>
    </row>
    <row r="21" spans="1:37" ht="45" customHeight="1">
      <c r="A21" s="43" t="s">
        <v>30</v>
      </c>
      <c r="B21" s="9">
        <v>600</v>
      </c>
      <c r="C21" s="9">
        <v>600</v>
      </c>
      <c r="D21" s="9">
        <v>0</v>
      </c>
      <c r="E21" s="9">
        <v>0</v>
      </c>
      <c r="F21" s="9">
        <v>0</v>
      </c>
      <c r="G21" s="9">
        <v>0</v>
      </c>
      <c r="H21" s="9">
        <v>3236</v>
      </c>
      <c r="I21" s="9">
        <v>1389</v>
      </c>
      <c r="J21" s="9">
        <v>1847</v>
      </c>
      <c r="K21" s="9">
        <v>500</v>
      </c>
      <c r="L21" s="9">
        <v>470</v>
      </c>
      <c r="M21" s="9">
        <v>30</v>
      </c>
      <c r="N21" s="9">
        <v>0</v>
      </c>
      <c r="O21" s="9">
        <v>0</v>
      </c>
      <c r="P21" s="9"/>
      <c r="Q21" s="9">
        <v>0</v>
      </c>
      <c r="R21" s="9"/>
      <c r="S21" s="9"/>
      <c r="T21" s="9">
        <v>0</v>
      </c>
      <c r="U21" s="9"/>
      <c r="V21" s="9"/>
      <c r="W21" s="9">
        <v>0</v>
      </c>
      <c r="X21" s="9"/>
      <c r="Y21" s="9"/>
      <c r="Z21" s="9">
        <v>0</v>
      </c>
      <c r="AA21" s="9"/>
      <c r="AB21" s="9"/>
      <c r="AC21" s="9">
        <v>0</v>
      </c>
      <c r="AD21" s="9"/>
      <c r="AE21" s="9"/>
      <c r="AF21" s="9"/>
      <c r="AG21" s="9"/>
      <c r="AH21" s="9"/>
      <c r="AI21" s="9"/>
      <c r="AJ21" s="9"/>
      <c r="AK21" s="9"/>
    </row>
    <row r="22" spans="1:37" ht="45" customHeight="1">
      <c r="A22" s="43" t="s">
        <v>31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1033</v>
      </c>
      <c r="I22" s="9">
        <v>1033</v>
      </c>
      <c r="J22" s="9">
        <v>0</v>
      </c>
      <c r="K22" s="9">
        <v>550</v>
      </c>
      <c r="L22" s="9">
        <v>550</v>
      </c>
      <c r="M22" s="9">
        <v>0</v>
      </c>
      <c r="N22" s="9">
        <v>0</v>
      </c>
      <c r="O22" s="9"/>
      <c r="P22" s="9"/>
      <c r="Q22" s="9">
        <v>0</v>
      </c>
      <c r="R22" s="9"/>
      <c r="S22" s="9"/>
      <c r="T22" s="9">
        <v>0</v>
      </c>
      <c r="U22" s="9"/>
      <c r="V22" s="9"/>
      <c r="W22" s="9">
        <v>0</v>
      </c>
      <c r="X22" s="9"/>
      <c r="Y22" s="9"/>
      <c r="Z22" s="9">
        <v>0</v>
      </c>
      <c r="AA22" s="9"/>
      <c r="AB22" s="9"/>
      <c r="AC22" s="9">
        <v>0</v>
      </c>
      <c r="AD22" s="9"/>
      <c r="AE22" s="9"/>
      <c r="AF22" s="9"/>
      <c r="AG22" s="9"/>
      <c r="AH22" s="9"/>
      <c r="AI22" s="9"/>
      <c r="AJ22" s="9"/>
      <c r="AK22" s="9"/>
    </row>
    <row r="23" spans="1:37" ht="45" customHeight="1">
      <c r="A23" s="43" t="s">
        <v>32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1368</v>
      </c>
      <c r="I23" s="9">
        <v>1368</v>
      </c>
      <c r="J23" s="9">
        <v>0</v>
      </c>
      <c r="K23" s="9">
        <v>380</v>
      </c>
      <c r="L23" s="9">
        <v>380</v>
      </c>
      <c r="M23" s="9">
        <v>0</v>
      </c>
      <c r="N23" s="9">
        <v>0</v>
      </c>
      <c r="O23" s="9"/>
      <c r="P23" s="9"/>
      <c r="Q23" s="9">
        <v>0</v>
      </c>
      <c r="R23" s="9"/>
      <c r="S23" s="9"/>
      <c r="T23" s="9">
        <v>0</v>
      </c>
      <c r="U23" s="9"/>
      <c r="V23" s="9"/>
      <c r="W23" s="9">
        <v>0</v>
      </c>
      <c r="X23" s="9"/>
      <c r="Y23" s="9"/>
      <c r="Z23" s="9">
        <v>0</v>
      </c>
      <c r="AA23" s="9"/>
      <c r="AB23" s="9"/>
      <c r="AC23" s="9">
        <v>0</v>
      </c>
      <c r="AD23" s="9"/>
      <c r="AE23" s="9"/>
      <c r="AF23" s="9"/>
      <c r="AG23" s="9"/>
      <c r="AH23" s="9"/>
      <c r="AI23" s="9"/>
      <c r="AJ23" s="9"/>
      <c r="AK23" s="9"/>
    </row>
    <row r="24" spans="1:37" ht="45" customHeight="1">
      <c r="A24" s="43" t="s">
        <v>33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700</v>
      </c>
      <c r="L24" s="9">
        <v>686</v>
      </c>
      <c r="M24" s="9">
        <v>14</v>
      </c>
      <c r="N24" s="9">
        <v>0</v>
      </c>
      <c r="O24" s="9"/>
      <c r="P24" s="9"/>
      <c r="Q24" s="9">
        <v>0</v>
      </c>
      <c r="R24" s="9"/>
      <c r="S24" s="9"/>
      <c r="T24" s="9">
        <v>0</v>
      </c>
      <c r="U24" s="9"/>
      <c r="V24" s="9"/>
      <c r="W24" s="9">
        <v>0</v>
      </c>
      <c r="X24" s="9"/>
      <c r="Y24" s="9"/>
      <c r="Z24" s="9">
        <v>0</v>
      </c>
      <c r="AA24" s="9"/>
      <c r="AB24" s="9"/>
      <c r="AC24" s="9">
        <v>0</v>
      </c>
      <c r="AD24" s="9"/>
      <c r="AE24" s="9"/>
      <c r="AF24" s="9"/>
      <c r="AG24" s="9"/>
      <c r="AH24" s="9"/>
      <c r="AI24" s="9"/>
      <c r="AJ24" s="9"/>
      <c r="AK24" s="9"/>
    </row>
    <row r="25" spans="1:37" ht="45" customHeight="1">
      <c r="A25" s="43" t="s">
        <v>34</v>
      </c>
      <c r="B25" s="9">
        <v>1275</v>
      </c>
      <c r="C25" s="9">
        <v>1275</v>
      </c>
      <c r="D25" s="9">
        <v>0</v>
      </c>
      <c r="E25" s="9">
        <v>0</v>
      </c>
      <c r="F25" s="9">
        <v>0</v>
      </c>
      <c r="G25" s="9">
        <v>0</v>
      </c>
      <c r="H25" s="9">
        <v>520</v>
      </c>
      <c r="I25" s="9">
        <v>364</v>
      </c>
      <c r="J25" s="9">
        <v>156</v>
      </c>
      <c r="K25" s="9">
        <v>1378</v>
      </c>
      <c r="L25" s="9">
        <v>1366</v>
      </c>
      <c r="M25" s="9">
        <v>12</v>
      </c>
      <c r="N25" s="9">
        <v>0</v>
      </c>
      <c r="O25" s="9"/>
      <c r="P25" s="9"/>
      <c r="Q25" s="9">
        <v>0</v>
      </c>
      <c r="R25" s="9"/>
      <c r="S25" s="9"/>
      <c r="T25" s="9">
        <v>0</v>
      </c>
      <c r="U25" s="9"/>
      <c r="V25" s="9"/>
      <c r="W25" s="9">
        <v>0</v>
      </c>
      <c r="X25" s="9"/>
      <c r="Y25" s="9"/>
      <c r="Z25" s="9">
        <v>0</v>
      </c>
      <c r="AA25" s="9"/>
      <c r="AB25" s="9"/>
      <c r="AC25" s="9">
        <v>0</v>
      </c>
      <c r="AD25" s="9"/>
      <c r="AE25" s="9"/>
      <c r="AF25" s="9"/>
      <c r="AG25" s="9"/>
      <c r="AH25" s="9"/>
      <c r="AI25" s="9"/>
      <c r="AJ25" s="9"/>
      <c r="AK25" s="9"/>
    </row>
    <row r="26" spans="1:37" ht="45" customHeight="1">
      <c r="A26" s="43" t="s">
        <v>35</v>
      </c>
      <c r="B26" s="9">
        <v>1535</v>
      </c>
      <c r="C26" s="9">
        <v>1510</v>
      </c>
      <c r="D26" s="9">
        <v>25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513</v>
      </c>
      <c r="L26" s="9">
        <v>513</v>
      </c>
      <c r="M26" s="9">
        <v>0</v>
      </c>
      <c r="N26" s="9">
        <v>0</v>
      </c>
      <c r="O26" s="9"/>
      <c r="P26" s="9"/>
      <c r="Q26" s="9">
        <v>0</v>
      </c>
      <c r="R26" s="9"/>
      <c r="S26" s="9"/>
      <c r="T26" s="9">
        <v>0</v>
      </c>
      <c r="U26" s="9"/>
      <c r="V26" s="9"/>
      <c r="W26" s="9">
        <v>0</v>
      </c>
      <c r="X26" s="9"/>
      <c r="Y26" s="9"/>
      <c r="Z26" s="9">
        <v>0</v>
      </c>
      <c r="AA26" s="9"/>
      <c r="AB26" s="9"/>
      <c r="AC26" s="9">
        <v>0</v>
      </c>
      <c r="AD26" s="9"/>
      <c r="AE26" s="9"/>
      <c r="AF26" s="9"/>
      <c r="AG26" s="9"/>
      <c r="AH26" s="9"/>
      <c r="AI26" s="9"/>
      <c r="AJ26" s="9"/>
      <c r="AK26" s="9"/>
    </row>
    <row r="27" spans="1:37" ht="45" customHeight="1">
      <c r="A27" s="43" t="s">
        <v>36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376</v>
      </c>
      <c r="I27" s="9">
        <v>376</v>
      </c>
      <c r="J27" s="9">
        <v>0</v>
      </c>
      <c r="K27" s="9">
        <v>710</v>
      </c>
      <c r="L27" s="9">
        <v>710</v>
      </c>
      <c r="M27" s="9">
        <v>0</v>
      </c>
      <c r="N27" s="9">
        <v>0</v>
      </c>
      <c r="O27" s="9"/>
      <c r="P27" s="9"/>
      <c r="Q27" s="9">
        <v>0</v>
      </c>
      <c r="R27" s="9"/>
      <c r="S27" s="9"/>
      <c r="T27" s="9">
        <v>0</v>
      </c>
      <c r="U27" s="9"/>
      <c r="V27" s="9"/>
      <c r="W27" s="9">
        <v>0</v>
      </c>
      <c r="X27" s="9"/>
      <c r="Y27" s="9"/>
      <c r="Z27" s="9">
        <v>0</v>
      </c>
      <c r="AA27" s="9"/>
      <c r="AB27" s="9"/>
      <c r="AC27" s="9">
        <v>0</v>
      </c>
      <c r="AD27" s="9"/>
      <c r="AE27" s="9"/>
      <c r="AF27" s="9"/>
      <c r="AG27" s="9"/>
      <c r="AH27" s="9"/>
      <c r="AI27" s="9"/>
      <c r="AJ27" s="9"/>
      <c r="AK27" s="9"/>
    </row>
    <row r="28" spans="1:37" ht="45" customHeight="1">
      <c r="A28" s="43" t="s">
        <v>37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158</v>
      </c>
      <c r="L28" s="9">
        <v>158</v>
      </c>
      <c r="M28" s="9">
        <v>0</v>
      </c>
      <c r="N28" s="9">
        <v>0</v>
      </c>
      <c r="O28" s="9"/>
      <c r="P28" s="9"/>
      <c r="Q28" s="9">
        <v>0</v>
      </c>
      <c r="R28" s="9"/>
      <c r="S28" s="9"/>
      <c r="T28" s="9">
        <v>0</v>
      </c>
      <c r="U28" s="9"/>
      <c r="V28" s="9"/>
      <c r="W28" s="9">
        <v>0</v>
      </c>
      <c r="X28" s="9"/>
      <c r="Y28" s="9"/>
      <c r="Z28" s="9">
        <v>0</v>
      </c>
      <c r="AA28" s="9"/>
      <c r="AB28" s="9"/>
      <c r="AC28" s="9">
        <v>0</v>
      </c>
      <c r="AD28" s="9"/>
      <c r="AE28" s="9"/>
      <c r="AF28" s="9"/>
      <c r="AG28" s="9"/>
      <c r="AH28" s="9"/>
      <c r="AI28" s="9"/>
      <c r="AJ28" s="9"/>
      <c r="AK28" s="9"/>
    </row>
    <row r="29" spans="1:37" ht="45" customHeight="1">
      <c r="A29" s="43" t="s">
        <v>38</v>
      </c>
      <c r="B29" s="9">
        <v>720</v>
      </c>
      <c r="C29" s="9">
        <v>720</v>
      </c>
      <c r="D29" s="9">
        <v>0</v>
      </c>
      <c r="E29" s="9">
        <v>0</v>
      </c>
      <c r="F29" s="9">
        <v>0</v>
      </c>
      <c r="G29" s="9">
        <v>0</v>
      </c>
      <c r="H29" s="9">
        <v>3693</v>
      </c>
      <c r="I29" s="9">
        <v>2983</v>
      </c>
      <c r="J29" s="9">
        <v>710</v>
      </c>
      <c r="K29" s="9">
        <v>1262</v>
      </c>
      <c r="L29" s="9">
        <v>1242</v>
      </c>
      <c r="M29" s="9">
        <v>20</v>
      </c>
      <c r="N29" s="9">
        <v>0</v>
      </c>
      <c r="O29" s="9"/>
      <c r="P29" s="9"/>
      <c r="Q29" s="9">
        <v>0</v>
      </c>
      <c r="R29" s="9"/>
      <c r="S29" s="9"/>
      <c r="T29" s="9">
        <v>0</v>
      </c>
      <c r="U29" s="9"/>
      <c r="V29" s="9"/>
      <c r="W29" s="9">
        <v>0</v>
      </c>
      <c r="X29" s="9"/>
      <c r="Y29" s="9"/>
      <c r="Z29" s="9">
        <v>0</v>
      </c>
      <c r="AA29" s="9"/>
      <c r="AB29" s="9"/>
      <c r="AC29" s="9">
        <v>0</v>
      </c>
      <c r="AD29" s="9"/>
      <c r="AE29" s="9"/>
      <c r="AF29" s="9"/>
      <c r="AG29" s="9"/>
      <c r="AH29" s="9"/>
      <c r="AI29" s="9"/>
      <c r="AJ29" s="9"/>
      <c r="AK29" s="9"/>
    </row>
    <row r="30" spans="1:37" ht="45" customHeight="1">
      <c r="A30" s="43" t="s">
        <v>39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210</v>
      </c>
      <c r="L30" s="9">
        <v>210</v>
      </c>
      <c r="M30" s="9">
        <v>0</v>
      </c>
      <c r="N30" s="9">
        <v>0</v>
      </c>
      <c r="O30" s="9"/>
      <c r="P30" s="9"/>
      <c r="Q30" s="9">
        <v>0</v>
      </c>
      <c r="R30" s="9"/>
      <c r="S30" s="9"/>
      <c r="T30" s="9">
        <v>0</v>
      </c>
      <c r="U30" s="9"/>
      <c r="V30" s="9"/>
      <c r="W30" s="9">
        <v>0</v>
      </c>
      <c r="X30" s="9"/>
      <c r="Y30" s="9"/>
      <c r="Z30" s="9">
        <v>0</v>
      </c>
      <c r="AA30" s="9"/>
      <c r="AB30" s="9"/>
      <c r="AC30" s="9">
        <v>0</v>
      </c>
      <c r="AD30" s="9"/>
      <c r="AE30" s="9"/>
      <c r="AF30" s="9"/>
      <c r="AG30" s="9"/>
      <c r="AH30" s="9"/>
      <c r="AI30" s="9"/>
      <c r="AJ30" s="9"/>
      <c r="AK30" s="9"/>
    </row>
    <row r="31" spans="1:37" ht="45" customHeight="1">
      <c r="A31" s="43" t="s">
        <v>40</v>
      </c>
      <c r="B31" s="9">
        <v>1020</v>
      </c>
      <c r="C31" s="9">
        <v>1020</v>
      </c>
      <c r="D31" s="9">
        <v>0</v>
      </c>
      <c r="E31" s="9">
        <v>0</v>
      </c>
      <c r="F31" s="9">
        <v>0</v>
      </c>
      <c r="G31" s="9">
        <v>0</v>
      </c>
      <c r="H31" s="9">
        <v>802</v>
      </c>
      <c r="I31" s="9">
        <v>617</v>
      </c>
      <c r="J31" s="9">
        <v>185</v>
      </c>
      <c r="K31" s="9">
        <v>1200</v>
      </c>
      <c r="L31" s="9">
        <v>1175</v>
      </c>
      <c r="M31" s="9">
        <v>25</v>
      </c>
      <c r="N31" s="9">
        <v>0</v>
      </c>
      <c r="O31" s="9"/>
      <c r="P31" s="9"/>
      <c r="Q31" s="9">
        <v>0</v>
      </c>
      <c r="R31" s="9"/>
      <c r="S31" s="9"/>
      <c r="T31" s="9">
        <v>0</v>
      </c>
      <c r="U31" s="9"/>
      <c r="V31" s="9"/>
      <c r="W31" s="9">
        <v>0</v>
      </c>
      <c r="X31" s="9"/>
      <c r="Y31" s="9"/>
      <c r="Z31" s="9">
        <v>0</v>
      </c>
      <c r="AA31" s="9"/>
      <c r="AB31" s="9"/>
      <c r="AC31" s="9">
        <v>0</v>
      </c>
      <c r="AD31" s="9"/>
      <c r="AE31" s="9"/>
      <c r="AF31" s="9"/>
      <c r="AG31" s="9"/>
      <c r="AH31" s="9"/>
      <c r="AI31" s="9"/>
      <c r="AJ31" s="9"/>
      <c r="AK31" s="9"/>
    </row>
    <row r="32" spans="1:37" ht="45" customHeight="1">
      <c r="A32" s="43" t="s">
        <v>41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997</v>
      </c>
      <c r="I32" s="9">
        <v>997</v>
      </c>
      <c r="J32" s="9">
        <v>0</v>
      </c>
      <c r="K32" s="9">
        <v>600</v>
      </c>
      <c r="L32" s="9">
        <v>600</v>
      </c>
      <c r="M32" s="9">
        <v>0</v>
      </c>
      <c r="N32" s="9">
        <v>0</v>
      </c>
      <c r="O32" s="9"/>
      <c r="P32" s="9"/>
      <c r="Q32" s="9">
        <v>0</v>
      </c>
      <c r="R32" s="9"/>
      <c r="S32" s="9"/>
      <c r="T32" s="9">
        <v>0</v>
      </c>
      <c r="U32" s="9"/>
      <c r="V32" s="9"/>
      <c r="W32" s="9">
        <v>0</v>
      </c>
      <c r="X32" s="9"/>
      <c r="Y32" s="9"/>
      <c r="Z32" s="9">
        <v>0</v>
      </c>
      <c r="AA32" s="9"/>
      <c r="AB32" s="9"/>
      <c r="AC32" s="9">
        <v>0</v>
      </c>
      <c r="AD32" s="9"/>
      <c r="AE32" s="9"/>
      <c r="AF32" s="9"/>
      <c r="AG32" s="9"/>
      <c r="AH32" s="9"/>
      <c r="AI32" s="9"/>
      <c r="AJ32" s="9"/>
      <c r="AK32" s="9"/>
    </row>
    <row r="33" spans="1:37" ht="45" customHeight="1">
      <c r="A33" s="43" t="s">
        <v>42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207</v>
      </c>
      <c r="I33" s="9">
        <v>207</v>
      </c>
      <c r="J33" s="9">
        <v>0</v>
      </c>
      <c r="K33" s="9">
        <v>0</v>
      </c>
      <c r="L33" s="9"/>
      <c r="M33" s="9"/>
      <c r="N33" s="9">
        <v>0</v>
      </c>
      <c r="O33" s="9"/>
      <c r="P33" s="9"/>
      <c r="Q33" s="9">
        <v>0</v>
      </c>
      <c r="R33" s="9"/>
      <c r="S33" s="9"/>
      <c r="T33" s="9">
        <v>0</v>
      </c>
      <c r="U33" s="9"/>
      <c r="V33" s="9"/>
      <c r="W33" s="9">
        <v>0</v>
      </c>
      <c r="X33" s="9"/>
      <c r="Y33" s="9"/>
      <c r="Z33" s="9">
        <v>0</v>
      </c>
      <c r="AA33" s="9"/>
      <c r="AB33" s="9"/>
      <c r="AC33" s="9">
        <v>0</v>
      </c>
      <c r="AD33" s="9"/>
      <c r="AE33" s="9"/>
      <c r="AF33" s="9"/>
      <c r="AG33" s="9"/>
      <c r="AH33" s="9"/>
      <c r="AI33" s="9"/>
      <c r="AJ33" s="9"/>
      <c r="AK33" s="9"/>
    </row>
    <row r="34" spans="1:37" ht="45" customHeight="1">
      <c r="A34" s="43" t="s">
        <v>43</v>
      </c>
      <c r="B34" s="9">
        <v>1800</v>
      </c>
      <c r="C34" s="9">
        <v>1750</v>
      </c>
      <c r="D34" s="9">
        <v>50</v>
      </c>
      <c r="E34" s="9">
        <v>0</v>
      </c>
      <c r="F34" s="9">
        <v>0</v>
      </c>
      <c r="G34" s="9">
        <v>0</v>
      </c>
      <c r="H34" s="9">
        <v>763</v>
      </c>
      <c r="I34" s="9">
        <v>763</v>
      </c>
      <c r="J34" s="9">
        <v>0</v>
      </c>
      <c r="K34" s="9">
        <v>750</v>
      </c>
      <c r="L34" s="9">
        <v>750</v>
      </c>
      <c r="M34" s="9">
        <v>0</v>
      </c>
      <c r="N34" s="9">
        <v>0</v>
      </c>
      <c r="O34" s="9"/>
      <c r="P34" s="9"/>
      <c r="Q34" s="9">
        <v>0</v>
      </c>
      <c r="R34" s="9"/>
      <c r="S34" s="9"/>
      <c r="T34" s="9">
        <v>0</v>
      </c>
      <c r="U34" s="9"/>
      <c r="V34" s="9"/>
      <c r="W34" s="9">
        <v>0</v>
      </c>
      <c r="X34" s="9"/>
      <c r="Y34" s="9"/>
      <c r="Z34" s="9">
        <v>0</v>
      </c>
      <c r="AA34" s="9"/>
      <c r="AB34" s="9"/>
      <c r="AC34" s="9">
        <v>0</v>
      </c>
      <c r="AD34" s="9"/>
      <c r="AE34" s="9"/>
      <c r="AF34" s="9"/>
      <c r="AG34" s="9"/>
      <c r="AH34" s="9"/>
      <c r="AI34" s="9"/>
      <c r="AJ34" s="9"/>
      <c r="AK34" s="9"/>
    </row>
    <row r="35" spans="1:37" ht="45" customHeight="1">
      <c r="A35" s="43" t="s">
        <v>44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502</v>
      </c>
      <c r="L35" s="9">
        <v>478</v>
      </c>
      <c r="M35" s="9">
        <v>24</v>
      </c>
      <c r="N35" s="9">
        <v>0</v>
      </c>
      <c r="O35" s="9">
        <v>0</v>
      </c>
      <c r="P35" s="9"/>
      <c r="Q35" s="9">
        <v>0</v>
      </c>
      <c r="R35" s="9"/>
      <c r="S35" s="9"/>
      <c r="T35" s="9">
        <v>0</v>
      </c>
      <c r="U35" s="9"/>
      <c r="V35" s="9"/>
      <c r="W35" s="9">
        <v>0</v>
      </c>
      <c r="X35" s="9"/>
      <c r="Y35" s="9"/>
      <c r="Z35" s="9">
        <v>0</v>
      </c>
      <c r="AA35" s="9"/>
      <c r="AB35" s="9"/>
      <c r="AC35" s="9">
        <v>0</v>
      </c>
      <c r="AD35" s="9"/>
      <c r="AE35" s="9"/>
      <c r="AF35" s="9"/>
      <c r="AG35" s="9"/>
      <c r="AH35" s="9"/>
      <c r="AI35" s="9"/>
      <c r="AJ35" s="9"/>
      <c r="AK35" s="9"/>
    </row>
    <row r="36" spans="1:37" ht="45" customHeight="1">
      <c r="A36" s="43" t="s">
        <v>45</v>
      </c>
      <c r="B36" s="9">
        <v>1700</v>
      </c>
      <c r="C36" s="9">
        <v>1700</v>
      </c>
      <c r="D36" s="9">
        <v>0</v>
      </c>
      <c r="E36" s="9">
        <v>0</v>
      </c>
      <c r="F36" s="9">
        <v>0</v>
      </c>
      <c r="G36" s="9">
        <v>0</v>
      </c>
      <c r="H36" s="9">
        <v>1003</v>
      </c>
      <c r="I36" s="9">
        <v>987</v>
      </c>
      <c r="J36" s="9">
        <v>16</v>
      </c>
      <c r="K36" s="9">
        <v>685</v>
      </c>
      <c r="L36" s="9">
        <v>685</v>
      </c>
      <c r="M36" s="9">
        <v>0</v>
      </c>
      <c r="N36" s="9">
        <v>0</v>
      </c>
      <c r="O36" s="9"/>
      <c r="P36" s="9"/>
      <c r="Q36" s="9">
        <v>0</v>
      </c>
      <c r="R36" s="9"/>
      <c r="S36" s="9"/>
      <c r="T36" s="9">
        <v>0</v>
      </c>
      <c r="U36" s="9"/>
      <c r="V36" s="9"/>
      <c r="W36" s="9">
        <v>0</v>
      </c>
      <c r="X36" s="9"/>
      <c r="Y36" s="9"/>
      <c r="Z36" s="9">
        <v>0</v>
      </c>
      <c r="AA36" s="9"/>
      <c r="AB36" s="9"/>
      <c r="AC36" s="9">
        <v>0</v>
      </c>
      <c r="AD36" s="9"/>
      <c r="AE36" s="9"/>
      <c r="AF36" s="9"/>
      <c r="AG36" s="9"/>
      <c r="AH36" s="9"/>
      <c r="AI36" s="9"/>
      <c r="AJ36" s="9"/>
      <c r="AK36" s="9"/>
    </row>
    <row r="37" spans="1:37" ht="45" customHeight="1">
      <c r="A37" s="43" t="s">
        <v>46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201</v>
      </c>
      <c r="I37" s="9">
        <v>16</v>
      </c>
      <c r="J37" s="9">
        <v>185</v>
      </c>
      <c r="K37" s="9">
        <v>789</v>
      </c>
      <c r="L37" s="9">
        <v>786</v>
      </c>
      <c r="M37" s="9">
        <v>3</v>
      </c>
      <c r="N37" s="9">
        <v>0</v>
      </c>
      <c r="O37" s="9"/>
      <c r="P37" s="9"/>
      <c r="Q37" s="9">
        <v>0</v>
      </c>
      <c r="R37" s="9"/>
      <c r="S37" s="9"/>
      <c r="T37" s="9">
        <v>0</v>
      </c>
      <c r="U37" s="9"/>
      <c r="V37" s="9"/>
      <c r="W37" s="9">
        <v>0</v>
      </c>
      <c r="X37" s="9"/>
      <c r="Y37" s="9"/>
      <c r="Z37" s="9">
        <v>0</v>
      </c>
      <c r="AA37" s="9"/>
      <c r="AB37" s="9"/>
      <c r="AC37" s="9">
        <v>0</v>
      </c>
      <c r="AD37" s="9"/>
      <c r="AE37" s="9"/>
      <c r="AF37" s="9"/>
      <c r="AG37" s="9"/>
      <c r="AH37" s="9"/>
      <c r="AI37" s="9"/>
      <c r="AJ37" s="9"/>
      <c r="AK37" s="9"/>
    </row>
    <row r="38" spans="1:37" ht="45" customHeight="1">
      <c r="A38" s="43" t="s">
        <v>47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350</v>
      </c>
      <c r="L38" s="9">
        <v>350</v>
      </c>
      <c r="M38" s="9">
        <v>0</v>
      </c>
      <c r="N38" s="9">
        <v>0</v>
      </c>
      <c r="O38" s="9"/>
      <c r="P38" s="9"/>
      <c r="Q38" s="9">
        <v>0</v>
      </c>
      <c r="R38" s="9"/>
      <c r="S38" s="9"/>
      <c r="T38" s="9">
        <v>0</v>
      </c>
      <c r="U38" s="9"/>
      <c r="V38" s="9"/>
      <c r="W38" s="9">
        <v>0</v>
      </c>
      <c r="X38" s="9"/>
      <c r="Y38" s="9"/>
      <c r="Z38" s="9">
        <v>0</v>
      </c>
      <c r="AA38" s="9"/>
      <c r="AB38" s="9"/>
      <c r="AC38" s="9">
        <v>0</v>
      </c>
      <c r="AD38" s="9"/>
      <c r="AE38" s="9"/>
      <c r="AF38" s="9"/>
      <c r="AG38" s="9"/>
      <c r="AH38" s="9"/>
      <c r="AI38" s="9"/>
      <c r="AJ38" s="9"/>
      <c r="AK38" s="9"/>
    </row>
    <row r="39" spans="1:37" ht="45" customHeight="1">
      <c r="A39" s="43" t="s">
        <v>48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1581</v>
      </c>
      <c r="I39" s="9">
        <v>783</v>
      </c>
      <c r="J39" s="9">
        <v>798</v>
      </c>
      <c r="K39" s="9">
        <v>600</v>
      </c>
      <c r="L39" s="9">
        <v>600</v>
      </c>
      <c r="M39" s="9">
        <v>0</v>
      </c>
      <c r="N39" s="9">
        <v>0</v>
      </c>
      <c r="O39" s="9"/>
      <c r="P39" s="9"/>
      <c r="Q39" s="9">
        <v>0</v>
      </c>
      <c r="R39" s="9"/>
      <c r="S39" s="9"/>
      <c r="T39" s="9">
        <v>0</v>
      </c>
      <c r="U39" s="9"/>
      <c r="V39" s="9"/>
      <c r="W39" s="9">
        <v>0</v>
      </c>
      <c r="X39" s="9"/>
      <c r="Y39" s="9"/>
      <c r="Z39" s="9">
        <v>0</v>
      </c>
      <c r="AA39" s="9"/>
      <c r="AB39" s="9"/>
      <c r="AC39" s="9">
        <v>0</v>
      </c>
      <c r="AD39" s="9"/>
      <c r="AE39" s="9"/>
      <c r="AF39" s="9"/>
      <c r="AG39" s="9"/>
      <c r="AH39" s="9"/>
      <c r="AI39" s="9"/>
      <c r="AJ39" s="9"/>
      <c r="AK39" s="9"/>
    </row>
    <row r="40" spans="1:37" ht="45" customHeight="1">
      <c r="A40" s="43" t="s">
        <v>49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374</v>
      </c>
      <c r="I40" s="9">
        <v>284</v>
      </c>
      <c r="J40" s="9">
        <v>90</v>
      </c>
      <c r="K40" s="9">
        <v>0</v>
      </c>
      <c r="L40" s="9">
        <v>0</v>
      </c>
      <c r="M40" s="9">
        <v>0</v>
      </c>
      <c r="N40" s="9">
        <v>0</v>
      </c>
      <c r="O40" s="9"/>
      <c r="P40" s="9"/>
      <c r="Q40" s="9">
        <v>0</v>
      </c>
      <c r="R40" s="9"/>
      <c r="S40" s="9"/>
      <c r="T40" s="9">
        <v>0</v>
      </c>
      <c r="U40" s="9"/>
      <c r="V40" s="9"/>
      <c r="W40" s="9">
        <v>0</v>
      </c>
      <c r="X40" s="9"/>
      <c r="Y40" s="9"/>
      <c r="Z40" s="9">
        <v>0</v>
      </c>
      <c r="AA40" s="9"/>
      <c r="AB40" s="9"/>
      <c r="AC40" s="9">
        <v>0</v>
      </c>
      <c r="AD40" s="9"/>
      <c r="AE40" s="9"/>
      <c r="AF40" s="9"/>
      <c r="AG40" s="9"/>
      <c r="AH40" s="9"/>
      <c r="AI40" s="9"/>
      <c r="AJ40" s="9"/>
      <c r="AK40" s="9"/>
    </row>
    <row r="41" spans="1:37" ht="45" customHeight="1">
      <c r="A41" s="43" t="s">
        <v>50</v>
      </c>
      <c r="B41" s="9">
        <v>0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1685</v>
      </c>
      <c r="I41" s="9">
        <v>1685</v>
      </c>
      <c r="J41" s="9">
        <v>0</v>
      </c>
      <c r="K41" s="9">
        <v>220</v>
      </c>
      <c r="L41" s="9">
        <v>220</v>
      </c>
      <c r="M41" s="9">
        <v>0</v>
      </c>
      <c r="N41" s="9">
        <v>0</v>
      </c>
      <c r="O41" s="9"/>
      <c r="P41" s="9"/>
      <c r="Q41" s="9">
        <v>0</v>
      </c>
      <c r="R41" s="9"/>
      <c r="S41" s="9"/>
      <c r="T41" s="9">
        <v>0</v>
      </c>
      <c r="U41" s="9"/>
      <c r="V41" s="9"/>
      <c r="W41" s="9">
        <v>0</v>
      </c>
      <c r="X41" s="9"/>
      <c r="Y41" s="9"/>
      <c r="Z41" s="9">
        <v>0</v>
      </c>
      <c r="AA41" s="9"/>
      <c r="AB41" s="9"/>
      <c r="AC41" s="9">
        <v>0</v>
      </c>
      <c r="AD41" s="9"/>
      <c r="AE41" s="9"/>
      <c r="AF41" s="9"/>
      <c r="AG41" s="9"/>
      <c r="AH41" s="9"/>
      <c r="AI41" s="9"/>
      <c r="AJ41" s="9"/>
      <c r="AK41" s="9"/>
    </row>
    <row r="42" spans="1:37" ht="45" customHeight="1">
      <c r="A42" s="43" t="s">
        <v>51</v>
      </c>
      <c r="B42" s="9">
        <v>3420</v>
      </c>
      <c r="C42" s="9">
        <v>3405</v>
      </c>
      <c r="D42" s="9">
        <v>15</v>
      </c>
      <c r="E42" s="9">
        <v>771</v>
      </c>
      <c r="F42" s="9">
        <v>754</v>
      </c>
      <c r="G42" s="9">
        <v>17</v>
      </c>
      <c r="H42" s="9">
        <v>2120</v>
      </c>
      <c r="I42" s="9">
        <v>2120</v>
      </c>
      <c r="J42" s="9">
        <v>0</v>
      </c>
      <c r="K42" s="9">
        <v>1300</v>
      </c>
      <c r="L42" s="9">
        <v>1300</v>
      </c>
      <c r="M42" s="9">
        <v>0</v>
      </c>
      <c r="N42" s="9">
        <v>0</v>
      </c>
      <c r="O42" s="9">
        <v>0</v>
      </c>
      <c r="P42" s="9">
        <v>0</v>
      </c>
      <c r="Q42" s="9">
        <v>1884</v>
      </c>
      <c r="R42" s="9">
        <v>1884</v>
      </c>
      <c r="S42" s="9">
        <v>0</v>
      </c>
      <c r="T42" s="9">
        <v>0</v>
      </c>
      <c r="U42" s="9">
        <v>0</v>
      </c>
      <c r="V42" s="9"/>
      <c r="W42" s="9">
        <v>0</v>
      </c>
      <c r="X42" s="9">
        <v>0</v>
      </c>
      <c r="Y42" s="9"/>
      <c r="Z42" s="9">
        <v>0</v>
      </c>
      <c r="AA42" s="9"/>
      <c r="AB42" s="9"/>
      <c r="AC42" s="9">
        <v>0</v>
      </c>
      <c r="AD42" s="9"/>
      <c r="AE42" s="9"/>
      <c r="AF42" s="9"/>
      <c r="AG42" s="9"/>
      <c r="AH42" s="9"/>
      <c r="AI42" s="9"/>
      <c r="AJ42" s="9"/>
      <c r="AK42" s="9"/>
    </row>
    <row r="43" spans="1:37" ht="45" customHeight="1">
      <c r="A43" s="43" t="s">
        <v>52</v>
      </c>
      <c r="B43" s="9">
        <v>1200</v>
      </c>
      <c r="C43" s="9">
        <v>1200</v>
      </c>
      <c r="D43" s="9">
        <v>0</v>
      </c>
      <c r="E43" s="9">
        <v>1050</v>
      </c>
      <c r="F43" s="9">
        <v>1050</v>
      </c>
      <c r="G43" s="9">
        <v>0</v>
      </c>
      <c r="H43" s="9">
        <v>1445</v>
      </c>
      <c r="I43" s="9">
        <v>1445</v>
      </c>
      <c r="J43" s="9">
        <v>0</v>
      </c>
      <c r="K43" s="9">
        <v>150</v>
      </c>
      <c r="L43" s="9">
        <v>150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/>
      <c r="V43" s="9"/>
      <c r="W43" s="9">
        <v>0</v>
      </c>
      <c r="X43" s="9"/>
      <c r="Y43" s="9"/>
      <c r="Z43" s="9">
        <v>0</v>
      </c>
      <c r="AA43" s="9"/>
      <c r="AB43" s="9"/>
      <c r="AC43" s="9">
        <v>0</v>
      </c>
      <c r="AD43" s="9"/>
      <c r="AE43" s="9"/>
      <c r="AF43" s="9"/>
      <c r="AG43" s="9"/>
      <c r="AH43" s="9"/>
      <c r="AI43" s="9"/>
      <c r="AJ43" s="9"/>
      <c r="AK43" s="9"/>
    </row>
    <row r="44" spans="1:37" ht="45" customHeight="1">
      <c r="A44" s="43" t="s">
        <v>53</v>
      </c>
      <c r="B44" s="9">
        <v>1000</v>
      </c>
      <c r="C44" s="9">
        <v>0</v>
      </c>
      <c r="D44" s="9">
        <v>1000</v>
      </c>
      <c r="E44" s="9">
        <v>0</v>
      </c>
      <c r="F44" s="9">
        <v>0</v>
      </c>
      <c r="G44" s="9">
        <v>0</v>
      </c>
      <c r="H44" s="9">
        <v>1816</v>
      </c>
      <c r="I44" s="9">
        <v>0</v>
      </c>
      <c r="J44" s="9">
        <v>1816</v>
      </c>
      <c r="K44" s="9">
        <v>500</v>
      </c>
      <c r="L44" s="9">
        <v>0</v>
      </c>
      <c r="M44" s="9">
        <v>500</v>
      </c>
      <c r="N44" s="9">
        <v>0</v>
      </c>
      <c r="O44" s="9">
        <v>0</v>
      </c>
      <c r="P44" s="9"/>
      <c r="Q44" s="9">
        <v>0</v>
      </c>
      <c r="R44" s="9"/>
      <c r="S44" s="9"/>
      <c r="T44" s="9">
        <v>0</v>
      </c>
      <c r="U44" s="9"/>
      <c r="V44" s="9"/>
      <c r="W44" s="9">
        <v>0</v>
      </c>
      <c r="X44" s="9"/>
      <c r="Y44" s="9"/>
      <c r="Z44" s="9">
        <v>0</v>
      </c>
      <c r="AA44" s="9"/>
      <c r="AB44" s="9"/>
      <c r="AC44" s="9">
        <v>0</v>
      </c>
      <c r="AD44" s="9"/>
      <c r="AE44" s="9"/>
      <c r="AF44" s="9"/>
      <c r="AG44" s="9"/>
      <c r="AH44" s="9"/>
      <c r="AI44" s="9">
        <v>100</v>
      </c>
      <c r="AJ44" s="9"/>
      <c r="AK44" s="9">
        <v>100</v>
      </c>
    </row>
    <row r="45" spans="1:37" ht="45" customHeight="1">
      <c r="A45" s="43" t="s">
        <v>54</v>
      </c>
      <c r="B45" s="9">
        <v>0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5708</v>
      </c>
      <c r="I45" s="9">
        <v>4748</v>
      </c>
      <c r="J45" s="9">
        <v>960</v>
      </c>
      <c r="K45" s="9">
        <v>1601</v>
      </c>
      <c r="L45" s="9">
        <v>1572</v>
      </c>
      <c r="M45" s="9">
        <v>29</v>
      </c>
      <c r="N45" s="9">
        <v>0</v>
      </c>
      <c r="O45" s="9">
        <v>0</v>
      </c>
      <c r="P45" s="9">
        <v>0</v>
      </c>
      <c r="Q45" s="9">
        <v>0</v>
      </c>
      <c r="R45" s="9"/>
      <c r="S45" s="9"/>
      <c r="T45" s="9">
        <v>0</v>
      </c>
      <c r="U45" s="9"/>
      <c r="V45" s="9"/>
      <c r="W45" s="9">
        <v>0</v>
      </c>
      <c r="X45" s="9"/>
      <c r="Y45" s="9"/>
      <c r="Z45" s="9">
        <v>0</v>
      </c>
      <c r="AA45" s="9"/>
      <c r="AB45" s="9"/>
      <c r="AC45" s="9">
        <v>0</v>
      </c>
      <c r="AD45" s="9"/>
      <c r="AE45" s="9"/>
      <c r="AF45" s="9"/>
      <c r="AG45" s="9"/>
      <c r="AH45" s="9"/>
      <c r="AI45" s="9"/>
      <c r="AJ45" s="9"/>
      <c r="AK45" s="9"/>
    </row>
    <row r="46" spans="1:37" ht="45" customHeight="1">
      <c r="A46" s="43" t="s">
        <v>55</v>
      </c>
      <c r="B46" s="9">
        <v>3962</v>
      </c>
      <c r="C46" s="9">
        <v>3962</v>
      </c>
      <c r="D46" s="9">
        <v>0</v>
      </c>
      <c r="E46" s="9">
        <v>0</v>
      </c>
      <c r="F46" s="9">
        <v>0</v>
      </c>
      <c r="G46" s="9">
        <v>0</v>
      </c>
      <c r="H46" s="9">
        <v>1756</v>
      </c>
      <c r="I46" s="9">
        <v>1756</v>
      </c>
      <c r="J46" s="9">
        <v>0</v>
      </c>
      <c r="K46" s="9">
        <v>2500</v>
      </c>
      <c r="L46" s="9">
        <v>2500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/>
      <c r="S46" s="9"/>
      <c r="T46" s="9">
        <v>0</v>
      </c>
      <c r="U46" s="9"/>
      <c r="V46" s="9"/>
      <c r="W46" s="9">
        <v>0</v>
      </c>
      <c r="X46" s="9"/>
      <c r="Y46" s="9"/>
      <c r="Z46" s="9">
        <v>0</v>
      </c>
      <c r="AA46" s="9"/>
      <c r="AB46" s="9"/>
      <c r="AC46" s="9">
        <v>0</v>
      </c>
      <c r="AD46" s="9"/>
      <c r="AE46" s="9"/>
      <c r="AF46" s="9"/>
      <c r="AG46" s="9"/>
      <c r="AH46" s="9"/>
      <c r="AI46" s="9"/>
      <c r="AJ46" s="9"/>
      <c r="AK46" s="9"/>
    </row>
    <row r="47" spans="1:37" ht="45" customHeight="1">
      <c r="A47" s="43" t="s">
        <v>56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884</v>
      </c>
      <c r="I47" s="9">
        <v>884</v>
      </c>
      <c r="J47" s="9">
        <v>0</v>
      </c>
      <c r="K47" s="9">
        <v>982</v>
      </c>
      <c r="L47" s="9">
        <v>982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/>
      <c r="S47" s="9"/>
      <c r="T47" s="9">
        <v>0</v>
      </c>
      <c r="U47" s="9"/>
      <c r="V47" s="9"/>
      <c r="W47" s="9">
        <v>0</v>
      </c>
      <c r="X47" s="9"/>
      <c r="Y47" s="9"/>
      <c r="Z47" s="9">
        <v>0</v>
      </c>
      <c r="AA47" s="9"/>
      <c r="AB47" s="9"/>
      <c r="AC47" s="9">
        <v>0</v>
      </c>
      <c r="AD47" s="9"/>
      <c r="AE47" s="9"/>
      <c r="AF47" s="9"/>
      <c r="AG47" s="9"/>
      <c r="AH47" s="9"/>
      <c r="AI47" s="9"/>
      <c r="AJ47" s="9"/>
      <c r="AK47" s="9"/>
    </row>
    <row r="48" spans="1:37" ht="45" customHeight="1">
      <c r="A48" s="43" t="s">
        <v>57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3237</v>
      </c>
      <c r="I48" s="9">
        <v>3237</v>
      </c>
      <c r="J48" s="9">
        <v>0</v>
      </c>
      <c r="K48" s="9">
        <v>2529</v>
      </c>
      <c r="L48" s="9">
        <v>2529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/>
      <c r="AB48" s="9"/>
      <c r="AC48" s="9">
        <v>0</v>
      </c>
      <c r="AD48" s="9"/>
      <c r="AE48" s="9"/>
      <c r="AF48" s="9"/>
      <c r="AG48" s="9"/>
      <c r="AH48" s="9"/>
      <c r="AI48" s="9"/>
      <c r="AJ48" s="9"/>
      <c r="AK48" s="9"/>
    </row>
    <row r="49" spans="1:37" ht="45" customHeight="1">
      <c r="A49" s="43" t="s">
        <v>101</v>
      </c>
      <c r="B49" s="9">
        <v>4775</v>
      </c>
      <c r="C49" s="9">
        <v>4775</v>
      </c>
      <c r="D49" s="9">
        <v>0</v>
      </c>
      <c r="E49" s="9">
        <v>200</v>
      </c>
      <c r="F49" s="9">
        <v>200</v>
      </c>
      <c r="G49" s="9">
        <v>0</v>
      </c>
      <c r="H49" s="9">
        <v>6073</v>
      </c>
      <c r="I49" s="9">
        <v>6073</v>
      </c>
      <c r="J49" s="9">
        <v>0</v>
      </c>
      <c r="K49" s="9">
        <v>1594</v>
      </c>
      <c r="L49" s="9">
        <v>1594</v>
      </c>
      <c r="M49" s="9">
        <v>0</v>
      </c>
      <c r="N49" s="9">
        <v>0</v>
      </c>
      <c r="O49" s="9">
        <v>0</v>
      </c>
      <c r="P49" s="9">
        <v>0</v>
      </c>
      <c r="Q49" s="9">
        <v>165</v>
      </c>
      <c r="R49" s="9">
        <v>165</v>
      </c>
      <c r="S49" s="9">
        <v>0</v>
      </c>
      <c r="T49" s="9">
        <v>0</v>
      </c>
      <c r="U49" s="9"/>
      <c r="V49" s="9"/>
      <c r="W49" s="9">
        <v>0</v>
      </c>
      <c r="X49" s="9"/>
      <c r="Y49" s="9"/>
      <c r="Z49" s="9">
        <v>0</v>
      </c>
      <c r="AA49" s="9"/>
      <c r="AB49" s="9"/>
      <c r="AC49" s="9">
        <v>0</v>
      </c>
      <c r="AD49" s="9"/>
      <c r="AE49" s="9"/>
      <c r="AF49" s="9"/>
      <c r="AG49" s="9"/>
      <c r="AH49" s="9"/>
      <c r="AI49" s="9"/>
      <c r="AJ49" s="9"/>
      <c r="AK49" s="9"/>
    </row>
    <row r="50" spans="1:37" ht="45" customHeight="1">
      <c r="A50" s="43" t="s">
        <v>59</v>
      </c>
      <c r="B50" s="9">
        <v>1980</v>
      </c>
      <c r="C50" s="9">
        <v>1980</v>
      </c>
      <c r="D50" s="9">
        <v>0</v>
      </c>
      <c r="E50" s="9">
        <v>2084</v>
      </c>
      <c r="F50" s="9">
        <v>2084</v>
      </c>
      <c r="G50" s="9">
        <v>0</v>
      </c>
      <c r="H50" s="9">
        <v>7099</v>
      </c>
      <c r="I50" s="9">
        <v>7099</v>
      </c>
      <c r="J50" s="9">
        <v>0</v>
      </c>
      <c r="K50" s="9">
        <v>984</v>
      </c>
      <c r="L50" s="9">
        <v>984</v>
      </c>
      <c r="M50" s="9">
        <v>0</v>
      </c>
      <c r="N50" s="9">
        <v>0</v>
      </c>
      <c r="O50" s="9">
        <v>0</v>
      </c>
      <c r="P50" s="9">
        <v>0</v>
      </c>
      <c r="Q50" s="9">
        <v>217</v>
      </c>
      <c r="R50" s="9">
        <v>217</v>
      </c>
      <c r="S50" s="9">
        <v>0</v>
      </c>
      <c r="T50" s="9">
        <v>0</v>
      </c>
      <c r="U50" s="9"/>
      <c r="V50" s="9"/>
      <c r="W50" s="9">
        <v>0</v>
      </c>
      <c r="X50" s="9"/>
      <c r="Y50" s="9"/>
      <c r="Z50" s="9">
        <v>0</v>
      </c>
      <c r="AA50" s="9"/>
      <c r="AB50" s="9"/>
      <c r="AC50" s="9">
        <v>0</v>
      </c>
      <c r="AD50" s="9"/>
      <c r="AE50" s="9"/>
      <c r="AF50" s="9"/>
      <c r="AG50" s="9"/>
      <c r="AH50" s="9"/>
      <c r="AI50" s="9"/>
      <c r="AJ50" s="9"/>
      <c r="AK50" s="9"/>
    </row>
    <row r="51" spans="1:37" ht="45" customHeight="1">
      <c r="A51" s="43" t="s">
        <v>60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7212</v>
      </c>
      <c r="I51" s="9">
        <v>7212</v>
      </c>
      <c r="J51" s="9">
        <v>0</v>
      </c>
      <c r="K51" s="9">
        <v>2052</v>
      </c>
      <c r="L51" s="9">
        <v>2052</v>
      </c>
      <c r="M51" s="9">
        <v>0</v>
      </c>
      <c r="N51" s="9">
        <v>0</v>
      </c>
      <c r="O51" s="9"/>
      <c r="P51" s="9"/>
      <c r="Q51" s="9">
        <v>0</v>
      </c>
      <c r="R51" s="9"/>
      <c r="S51" s="9"/>
      <c r="T51" s="9">
        <v>0</v>
      </c>
      <c r="U51" s="9"/>
      <c r="V51" s="9"/>
      <c r="W51" s="9">
        <v>0</v>
      </c>
      <c r="X51" s="9"/>
      <c r="Y51" s="9"/>
      <c r="Z51" s="9">
        <v>0</v>
      </c>
      <c r="AA51" s="9"/>
      <c r="AB51" s="9"/>
      <c r="AC51" s="9">
        <v>0</v>
      </c>
      <c r="AD51" s="9"/>
      <c r="AE51" s="9"/>
      <c r="AF51" s="9"/>
      <c r="AG51" s="9"/>
      <c r="AH51" s="9"/>
      <c r="AI51" s="9"/>
      <c r="AJ51" s="9"/>
      <c r="AK51" s="9"/>
    </row>
    <row r="52" spans="1:37" ht="45" customHeight="1">
      <c r="A52" s="43" t="s">
        <v>61</v>
      </c>
      <c r="B52" s="9">
        <v>0</v>
      </c>
      <c r="C52" s="9">
        <v>0</v>
      </c>
      <c r="D52" s="9">
        <v>0</v>
      </c>
      <c r="E52" s="9">
        <v>610</v>
      </c>
      <c r="F52" s="9">
        <v>610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/>
      <c r="AB52" s="9"/>
      <c r="AC52" s="9">
        <v>4300</v>
      </c>
      <c r="AD52" s="9">
        <v>4300</v>
      </c>
      <c r="AE52" s="9"/>
      <c r="AF52" s="9"/>
      <c r="AG52" s="9"/>
      <c r="AH52" s="9"/>
      <c r="AI52" s="9"/>
      <c r="AJ52" s="9"/>
      <c r="AK52" s="9"/>
    </row>
    <row r="53" spans="1:37" ht="45" customHeight="1">
      <c r="A53" s="43" t="s">
        <v>62</v>
      </c>
      <c r="B53" s="9">
        <v>1983</v>
      </c>
      <c r="C53" s="9">
        <v>1983</v>
      </c>
      <c r="D53" s="9">
        <v>0</v>
      </c>
      <c r="E53" s="9">
        <v>1000</v>
      </c>
      <c r="F53" s="9">
        <v>1000</v>
      </c>
      <c r="G53" s="9">
        <v>0</v>
      </c>
      <c r="H53" s="9">
        <v>4755</v>
      </c>
      <c r="I53" s="9">
        <v>4755</v>
      </c>
      <c r="J53" s="9">
        <v>0</v>
      </c>
      <c r="K53" s="9">
        <v>1972</v>
      </c>
      <c r="L53" s="9">
        <v>1972</v>
      </c>
      <c r="M53" s="9">
        <v>0</v>
      </c>
      <c r="N53" s="9">
        <v>0</v>
      </c>
      <c r="O53" s="9">
        <v>0</v>
      </c>
      <c r="P53" s="9">
        <v>0</v>
      </c>
      <c r="Q53" s="9">
        <v>270</v>
      </c>
      <c r="R53" s="9">
        <v>270</v>
      </c>
      <c r="S53" s="9">
        <v>0</v>
      </c>
      <c r="T53" s="9">
        <v>0</v>
      </c>
      <c r="U53" s="9"/>
      <c r="V53" s="9"/>
      <c r="W53" s="9">
        <v>0</v>
      </c>
      <c r="X53" s="9"/>
      <c r="Y53" s="9"/>
      <c r="Z53" s="9">
        <v>0</v>
      </c>
      <c r="AA53" s="9"/>
      <c r="AB53" s="9"/>
      <c r="AC53" s="9">
        <v>0</v>
      </c>
      <c r="AD53" s="9"/>
      <c r="AE53" s="9"/>
      <c r="AF53" s="9"/>
      <c r="AG53" s="9"/>
      <c r="AH53" s="9"/>
      <c r="AI53" s="9"/>
      <c r="AJ53" s="9"/>
      <c r="AK53" s="9"/>
    </row>
    <row r="54" spans="1:37" ht="45" customHeight="1">
      <c r="A54" s="43" t="s">
        <v>63</v>
      </c>
      <c r="B54" s="9">
        <v>1100</v>
      </c>
      <c r="C54" s="9">
        <v>1100</v>
      </c>
      <c r="D54" s="9">
        <v>0</v>
      </c>
      <c r="E54" s="9">
        <v>0</v>
      </c>
      <c r="F54" s="9">
        <v>0</v>
      </c>
      <c r="G54" s="9">
        <v>0</v>
      </c>
      <c r="H54" s="9">
        <v>3956</v>
      </c>
      <c r="I54" s="9">
        <v>3956</v>
      </c>
      <c r="J54" s="9">
        <v>0</v>
      </c>
      <c r="K54" s="9">
        <v>989</v>
      </c>
      <c r="L54" s="9">
        <v>989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/>
      <c r="S54" s="9"/>
      <c r="T54" s="9">
        <v>0</v>
      </c>
      <c r="U54" s="9"/>
      <c r="V54" s="9"/>
      <c r="W54" s="9">
        <v>0</v>
      </c>
      <c r="X54" s="9"/>
      <c r="Y54" s="9"/>
      <c r="Z54" s="9">
        <v>0</v>
      </c>
      <c r="AA54" s="9"/>
      <c r="AB54" s="9"/>
      <c r="AC54" s="9">
        <v>0</v>
      </c>
      <c r="AD54" s="9"/>
      <c r="AE54" s="9"/>
      <c r="AF54" s="9"/>
      <c r="AG54" s="9"/>
      <c r="AH54" s="9"/>
      <c r="AI54" s="9"/>
      <c r="AJ54" s="9"/>
      <c r="AK54" s="9"/>
    </row>
    <row r="55" spans="1:37" ht="45" customHeight="1">
      <c r="A55" s="43" t="s">
        <v>64</v>
      </c>
      <c r="B55" s="9">
        <v>1470</v>
      </c>
      <c r="C55" s="9">
        <v>1470</v>
      </c>
      <c r="D55" s="9">
        <v>0</v>
      </c>
      <c r="E55" s="9">
        <v>0</v>
      </c>
      <c r="F55" s="9">
        <v>0</v>
      </c>
      <c r="G55" s="9">
        <v>0</v>
      </c>
      <c r="H55" s="9">
        <v>2594</v>
      </c>
      <c r="I55" s="9">
        <v>2594</v>
      </c>
      <c r="J55" s="9">
        <v>0</v>
      </c>
      <c r="K55" s="9">
        <v>950</v>
      </c>
      <c r="L55" s="9">
        <v>950</v>
      </c>
      <c r="M55" s="9">
        <v>0</v>
      </c>
      <c r="N55" s="9">
        <v>0</v>
      </c>
      <c r="O55" s="9">
        <v>0</v>
      </c>
      <c r="P55" s="9">
        <v>0</v>
      </c>
      <c r="Q55" s="9">
        <v>2031</v>
      </c>
      <c r="R55" s="9">
        <v>2031</v>
      </c>
      <c r="S55" s="9">
        <v>0</v>
      </c>
      <c r="T55" s="9">
        <v>0</v>
      </c>
      <c r="U55" s="9"/>
      <c r="V55" s="9"/>
      <c r="W55" s="9">
        <v>0</v>
      </c>
      <c r="X55" s="9"/>
      <c r="Y55" s="9"/>
      <c r="Z55" s="9">
        <v>0</v>
      </c>
      <c r="AA55" s="9"/>
      <c r="AB55" s="9"/>
      <c r="AC55" s="9">
        <v>0</v>
      </c>
      <c r="AD55" s="9"/>
      <c r="AE55" s="9"/>
      <c r="AF55" s="9"/>
      <c r="AG55" s="9"/>
      <c r="AH55" s="9"/>
      <c r="AI55" s="9"/>
      <c r="AJ55" s="9"/>
      <c r="AK55" s="9"/>
    </row>
    <row r="56" spans="1:37" ht="45" customHeight="1">
      <c r="A56" s="43" t="s">
        <v>65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5138</v>
      </c>
      <c r="I56" s="9">
        <v>0</v>
      </c>
      <c r="J56" s="9">
        <v>5138</v>
      </c>
      <c r="K56" s="9">
        <v>500</v>
      </c>
      <c r="L56" s="9">
        <v>0</v>
      </c>
      <c r="M56" s="9">
        <v>500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/>
      <c r="V56" s="9"/>
      <c r="W56" s="9">
        <v>0</v>
      </c>
      <c r="X56" s="9"/>
      <c r="Y56" s="9"/>
      <c r="Z56" s="9">
        <v>0</v>
      </c>
      <c r="AA56" s="9"/>
      <c r="AB56" s="9"/>
      <c r="AC56" s="9">
        <v>0</v>
      </c>
      <c r="AD56" s="9"/>
      <c r="AE56" s="9"/>
      <c r="AF56" s="9"/>
      <c r="AG56" s="9"/>
      <c r="AH56" s="9"/>
      <c r="AI56" s="9"/>
      <c r="AJ56" s="9"/>
      <c r="AK56" s="9"/>
    </row>
    <row r="57" spans="1:37" ht="45" customHeight="1">
      <c r="A57" s="43" t="s">
        <v>66</v>
      </c>
      <c r="B57" s="9">
        <v>1304</v>
      </c>
      <c r="C57" s="9">
        <v>0</v>
      </c>
      <c r="D57" s="9">
        <v>1304</v>
      </c>
      <c r="E57" s="9">
        <v>0</v>
      </c>
      <c r="F57" s="9">
        <v>0</v>
      </c>
      <c r="G57" s="9">
        <v>0</v>
      </c>
      <c r="H57" s="9">
        <v>6222</v>
      </c>
      <c r="I57" s="9">
        <v>0</v>
      </c>
      <c r="J57" s="9">
        <v>6222</v>
      </c>
      <c r="K57" s="9">
        <v>400</v>
      </c>
      <c r="L57" s="9">
        <v>0</v>
      </c>
      <c r="M57" s="9">
        <v>400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/>
      <c r="V57" s="9"/>
      <c r="W57" s="9">
        <v>0</v>
      </c>
      <c r="X57" s="9"/>
      <c r="Y57" s="9"/>
      <c r="Z57" s="9">
        <v>0</v>
      </c>
      <c r="AA57" s="9"/>
      <c r="AB57" s="9"/>
      <c r="AC57" s="9">
        <v>0</v>
      </c>
      <c r="AD57" s="9"/>
      <c r="AE57" s="9"/>
      <c r="AF57" s="9"/>
      <c r="AG57" s="9"/>
      <c r="AH57" s="9"/>
      <c r="AI57" s="9">
        <v>1000</v>
      </c>
      <c r="AJ57" s="9"/>
      <c r="AK57" s="9">
        <v>1000</v>
      </c>
    </row>
    <row r="58" spans="1:37" ht="45" customHeight="1">
      <c r="A58" s="43" t="s">
        <v>67</v>
      </c>
      <c r="B58" s="9">
        <v>7116</v>
      </c>
      <c r="C58" s="9">
        <v>7116</v>
      </c>
      <c r="D58" s="9">
        <v>0</v>
      </c>
      <c r="E58" s="9">
        <v>3500</v>
      </c>
      <c r="F58" s="9">
        <v>3500</v>
      </c>
      <c r="G58" s="9">
        <v>0</v>
      </c>
      <c r="H58" s="9">
        <v>11536</v>
      </c>
      <c r="I58" s="9">
        <v>10799</v>
      </c>
      <c r="J58" s="9">
        <v>737</v>
      </c>
      <c r="K58" s="9">
        <v>5600</v>
      </c>
      <c r="L58" s="9">
        <v>5522</v>
      </c>
      <c r="M58" s="9">
        <v>78</v>
      </c>
      <c r="N58" s="9">
        <v>0</v>
      </c>
      <c r="O58" s="9">
        <v>0</v>
      </c>
      <c r="P58" s="9">
        <v>0</v>
      </c>
      <c r="Q58" s="9">
        <v>0</v>
      </c>
      <c r="R58" s="9"/>
      <c r="S58" s="9"/>
      <c r="T58" s="9">
        <v>0</v>
      </c>
      <c r="U58" s="9"/>
      <c r="V58" s="9"/>
      <c r="W58" s="9">
        <v>0</v>
      </c>
      <c r="X58" s="9"/>
      <c r="Y58" s="9"/>
      <c r="Z58" s="9">
        <v>0</v>
      </c>
      <c r="AA58" s="9"/>
      <c r="AB58" s="9"/>
      <c r="AC58" s="9">
        <v>0</v>
      </c>
      <c r="AD58" s="9"/>
      <c r="AE58" s="9"/>
      <c r="AF58" s="9"/>
      <c r="AG58" s="9"/>
      <c r="AH58" s="9"/>
      <c r="AI58" s="9"/>
      <c r="AJ58" s="9"/>
      <c r="AK58" s="9"/>
    </row>
    <row r="59" spans="1:37" ht="45" customHeight="1">
      <c r="A59" s="43" t="s">
        <v>68</v>
      </c>
      <c r="B59" s="9">
        <v>4620</v>
      </c>
      <c r="C59" s="9">
        <v>4620</v>
      </c>
      <c r="D59" s="9">
        <v>0</v>
      </c>
      <c r="E59" s="9">
        <v>704</v>
      </c>
      <c r="F59" s="9">
        <v>704</v>
      </c>
      <c r="G59" s="9">
        <v>0</v>
      </c>
      <c r="H59" s="9">
        <v>6744</v>
      </c>
      <c r="I59" s="9">
        <v>6744</v>
      </c>
      <c r="J59" s="9">
        <v>0</v>
      </c>
      <c r="K59" s="9">
        <v>2960</v>
      </c>
      <c r="L59" s="9">
        <v>2960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/>
      <c r="S59" s="9"/>
      <c r="T59" s="9">
        <v>0</v>
      </c>
      <c r="U59" s="9"/>
      <c r="V59" s="9"/>
      <c r="W59" s="9">
        <v>0</v>
      </c>
      <c r="X59" s="9"/>
      <c r="Y59" s="9"/>
      <c r="Z59" s="9">
        <v>0</v>
      </c>
      <c r="AA59" s="9"/>
      <c r="AB59" s="9"/>
      <c r="AC59" s="9">
        <v>0</v>
      </c>
      <c r="AD59" s="9"/>
      <c r="AE59" s="9"/>
      <c r="AF59" s="9"/>
      <c r="AG59" s="9"/>
      <c r="AH59" s="9"/>
      <c r="AI59" s="9"/>
      <c r="AJ59" s="9"/>
      <c r="AK59" s="9"/>
    </row>
    <row r="60" spans="1:37" ht="45" customHeight="1">
      <c r="A60" s="43" t="s">
        <v>69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5097</v>
      </c>
      <c r="I60" s="9">
        <v>4674</v>
      </c>
      <c r="J60" s="9">
        <v>423</v>
      </c>
      <c r="K60" s="9">
        <v>3294</v>
      </c>
      <c r="L60" s="9">
        <v>3000</v>
      </c>
      <c r="M60" s="9">
        <v>294</v>
      </c>
      <c r="N60" s="9">
        <v>0</v>
      </c>
      <c r="O60" s="9">
        <v>0</v>
      </c>
      <c r="P60" s="9"/>
      <c r="Q60" s="9">
        <v>0</v>
      </c>
      <c r="R60" s="9"/>
      <c r="S60" s="9"/>
      <c r="T60" s="9">
        <v>0</v>
      </c>
      <c r="U60" s="9"/>
      <c r="V60" s="9"/>
      <c r="W60" s="9">
        <v>0</v>
      </c>
      <c r="X60" s="9"/>
      <c r="Y60" s="9"/>
      <c r="Z60" s="9">
        <v>0</v>
      </c>
      <c r="AA60" s="9"/>
      <c r="AB60" s="9"/>
      <c r="AC60" s="9">
        <v>0</v>
      </c>
      <c r="AD60" s="9"/>
      <c r="AE60" s="9"/>
      <c r="AF60" s="9"/>
      <c r="AG60" s="9"/>
      <c r="AH60" s="9"/>
      <c r="AI60" s="9"/>
      <c r="AJ60" s="9"/>
      <c r="AK60" s="9"/>
    </row>
    <row r="61" spans="1:37" ht="45" customHeight="1">
      <c r="A61" s="43" t="s">
        <v>70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8265</v>
      </c>
      <c r="I61" s="9">
        <v>7349</v>
      </c>
      <c r="J61" s="9">
        <v>916</v>
      </c>
      <c r="K61" s="9">
        <v>1860</v>
      </c>
      <c r="L61" s="9">
        <v>1850</v>
      </c>
      <c r="M61" s="9">
        <v>10</v>
      </c>
      <c r="N61" s="9">
        <v>0</v>
      </c>
      <c r="O61" s="9">
        <v>0</v>
      </c>
      <c r="P61" s="9">
        <v>0</v>
      </c>
      <c r="Q61" s="9">
        <v>0</v>
      </c>
      <c r="R61" s="9"/>
      <c r="S61" s="9"/>
      <c r="T61" s="9">
        <v>0</v>
      </c>
      <c r="U61" s="9"/>
      <c r="V61" s="9"/>
      <c r="W61" s="9">
        <v>0</v>
      </c>
      <c r="X61" s="9"/>
      <c r="Y61" s="9"/>
      <c r="Z61" s="9">
        <v>0</v>
      </c>
      <c r="AA61" s="9"/>
      <c r="AB61" s="9"/>
      <c r="AC61" s="9">
        <v>0</v>
      </c>
      <c r="AD61" s="9"/>
      <c r="AE61" s="9"/>
      <c r="AF61" s="9"/>
      <c r="AG61" s="9"/>
      <c r="AH61" s="9"/>
      <c r="AI61" s="9"/>
      <c r="AJ61" s="9"/>
      <c r="AK61" s="9"/>
    </row>
    <row r="62" spans="1:37" ht="45" customHeight="1">
      <c r="A62" s="43" t="s">
        <v>71</v>
      </c>
      <c r="B62" s="9">
        <v>4500</v>
      </c>
      <c r="C62" s="9">
        <v>4500</v>
      </c>
      <c r="D62" s="9">
        <v>0</v>
      </c>
      <c r="E62" s="9">
        <v>5200</v>
      </c>
      <c r="F62" s="9">
        <v>5200</v>
      </c>
      <c r="G62" s="9">
        <v>0</v>
      </c>
      <c r="H62" s="9">
        <v>5489</v>
      </c>
      <c r="I62" s="9">
        <v>5489</v>
      </c>
      <c r="J62" s="9">
        <v>0</v>
      </c>
      <c r="K62" s="9">
        <v>4350</v>
      </c>
      <c r="L62" s="9">
        <v>4350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/>
      <c r="T62" s="9">
        <v>0</v>
      </c>
      <c r="U62" s="9"/>
      <c r="V62" s="9"/>
      <c r="W62" s="9">
        <v>0</v>
      </c>
      <c r="X62" s="9"/>
      <c r="Y62" s="9"/>
      <c r="Z62" s="9">
        <v>0</v>
      </c>
      <c r="AA62" s="9"/>
      <c r="AB62" s="9"/>
      <c r="AC62" s="9">
        <v>0</v>
      </c>
      <c r="AD62" s="9"/>
      <c r="AE62" s="9"/>
      <c r="AF62" s="9"/>
      <c r="AG62" s="9"/>
      <c r="AH62" s="9"/>
      <c r="AI62" s="9"/>
      <c r="AJ62" s="9"/>
      <c r="AK62" s="9"/>
    </row>
    <row r="63" spans="1:37" ht="45" customHeight="1">
      <c r="A63" s="43" t="s">
        <v>72</v>
      </c>
      <c r="B63" s="9">
        <v>15760</v>
      </c>
      <c r="C63" s="9">
        <v>15760</v>
      </c>
      <c r="D63" s="9">
        <v>0</v>
      </c>
      <c r="E63" s="9">
        <v>9840</v>
      </c>
      <c r="F63" s="9">
        <v>9840</v>
      </c>
      <c r="G63" s="9">
        <v>0</v>
      </c>
      <c r="H63" s="9">
        <v>10251</v>
      </c>
      <c r="I63" s="9">
        <v>10251</v>
      </c>
      <c r="J63" s="9">
        <v>0</v>
      </c>
      <c r="K63" s="9">
        <v>3700</v>
      </c>
      <c r="L63" s="9">
        <v>3700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/>
      <c r="V63" s="9"/>
      <c r="W63" s="9">
        <v>0</v>
      </c>
      <c r="X63" s="9"/>
      <c r="Y63" s="9"/>
      <c r="Z63" s="9">
        <v>0</v>
      </c>
      <c r="AA63" s="9"/>
      <c r="AB63" s="9"/>
      <c r="AC63" s="9">
        <v>0</v>
      </c>
      <c r="AD63" s="9"/>
      <c r="AE63" s="9"/>
      <c r="AF63" s="9"/>
      <c r="AG63" s="9"/>
      <c r="AH63" s="9"/>
      <c r="AI63" s="9"/>
      <c r="AJ63" s="9"/>
      <c r="AK63" s="9"/>
    </row>
    <row r="64" spans="1:37" ht="45" customHeight="1">
      <c r="A64" s="43" t="s">
        <v>73</v>
      </c>
      <c r="B64" s="9">
        <v>2360</v>
      </c>
      <c r="C64" s="9">
        <v>0</v>
      </c>
      <c r="D64" s="9">
        <v>2360</v>
      </c>
      <c r="E64" s="9">
        <v>0</v>
      </c>
      <c r="F64" s="9">
        <v>0</v>
      </c>
      <c r="G64" s="9">
        <v>0</v>
      </c>
      <c r="H64" s="9">
        <v>5172</v>
      </c>
      <c r="I64" s="9">
        <v>0</v>
      </c>
      <c r="J64" s="9">
        <v>5172</v>
      </c>
      <c r="K64" s="9">
        <v>830</v>
      </c>
      <c r="L64" s="9">
        <v>0</v>
      </c>
      <c r="M64" s="9">
        <v>830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/>
      <c r="V64" s="9"/>
      <c r="W64" s="9">
        <v>0</v>
      </c>
      <c r="X64" s="9"/>
      <c r="Y64" s="9"/>
      <c r="Z64" s="9">
        <v>0</v>
      </c>
      <c r="AA64" s="9"/>
      <c r="AB64" s="9"/>
      <c r="AC64" s="9">
        <v>0</v>
      </c>
      <c r="AD64" s="9"/>
      <c r="AE64" s="9"/>
      <c r="AF64" s="9"/>
      <c r="AG64" s="9"/>
      <c r="AH64" s="9"/>
      <c r="AI64" s="9">
        <v>200</v>
      </c>
      <c r="AJ64" s="9"/>
      <c r="AK64" s="9">
        <v>200</v>
      </c>
    </row>
    <row r="65" spans="1:37" ht="45" customHeight="1">
      <c r="A65" s="43" t="s">
        <v>74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994</v>
      </c>
      <c r="I65" s="9">
        <v>0</v>
      </c>
      <c r="J65" s="9">
        <v>994</v>
      </c>
      <c r="K65" s="9">
        <v>450</v>
      </c>
      <c r="L65" s="9">
        <v>0</v>
      </c>
      <c r="M65" s="9">
        <v>450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/>
      <c r="V65" s="9"/>
      <c r="W65" s="9">
        <v>0</v>
      </c>
      <c r="X65" s="9"/>
      <c r="Y65" s="9"/>
      <c r="Z65" s="9">
        <v>0</v>
      </c>
      <c r="AA65" s="9"/>
      <c r="AB65" s="9"/>
      <c r="AC65" s="9">
        <v>0</v>
      </c>
      <c r="AD65" s="9"/>
      <c r="AE65" s="9"/>
      <c r="AF65" s="9"/>
      <c r="AG65" s="9"/>
      <c r="AH65" s="9"/>
      <c r="AI65" s="9"/>
      <c r="AJ65" s="9"/>
      <c r="AK65" s="9"/>
    </row>
    <row r="66" spans="1:37" ht="45" customHeight="1">
      <c r="A66" s="43" t="s">
        <v>75</v>
      </c>
      <c r="B66" s="9">
        <v>4500</v>
      </c>
      <c r="C66" s="9">
        <v>4500</v>
      </c>
      <c r="D66" s="9">
        <v>0</v>
      </c>
      <c r="E66" s="9">
        <v>0</v>
      </c>
      <c r="F66" s="9">
        <v>0</v>
      </c>
      <c r="G66" s="9">
        <v>0</v>
      </c>
      <c r="H66" s="9">
        <v>10655</v>
      </c>
      <c r="I66" s="9">
        <v>10655</v>
      </c>
      <c r="J66" s="9">
        <v>0</v>
      </c>
      <c r="K66" s="9">
        <v>1800</v>
      </c>
      <c r="L66" s="9">
        <v>1800</v>
      </c>
      <c r="M66" s="9">
        <v>0</v>
      </c>
      <c r="N66" s="9">
        <v>0</v>
      </c>
      <c r="O66" s="9">
        <v>0</v>
      </c>
      <c r="P66" s="9">
        <v>0</v>
      </c>
      <c r="Q66" s="9">
        <v>800</v>
      </c>
      <c r="R66" s="9">
        <v>800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979</v>
      </c>
      <c r="AA66" s="9">
        <v>931</v>
      </c>
      <c r="AB66" s="9">
        <v>48</v>
      </c>
      <c r="AC66" s="9">
        <v>2500</v>
      </c>
      <c r="AD66" s="9">
        <v>2500</v>
      </c>
      <c r="AE66" s="9">
        <v>0</v>
      </c>
      <c r="AF66" s="9"/>
      <c r="AG66" s="9"/>
      <c r="AH66" s="9"/>
      <c r="AI66" s="9"/>
      <c r="AJ66" s="9"/>
      <c r="AK66" s="9"/>
    </row>
    <row r="67" spans="1:37" ht="45" customHeight="1">
      <c r="A67" s="43" t="s">
        <v>76</v>
      </c>
      <c r="B67" s="9">
        <v>1469</v>
      </c>
      <c r="C67" s="9">
        <v>1469</v>
      </c>
      <c r="D67" s="9">
        <v>0</v>
      </c>
      <c r="E67" s="9">
        <v>546</v>
      </c>
      <c r="F67" s="9">
        <v>546</v>
      </c>
      <c r="G67" s="9">
        <v>0</v>
      </c>
      <c r="H67" s="9">
        <v>4973</v>
      </c>
      <c r="I67" s="9">
        <v>3552</v>
      </c>
      <c r="J67" s="9">
        <v>1421</v>
      </c>
      <c r="K67" s="9">
        <v>1540</v>
      </c>
      <c r="L67" s="9">
        <v>1540</v>
      </c>
      <c r="M67" s="9">
        <v>0</v>
      </c>
      <c r="N67" s="9">
        <v>0</v>
      </c>
      <c r="O67" s="9">
        <v>0</v>
      </c>
      <c r="P67" s="9">
        <v>0</v>
      </c>
      <c r="Q67" s="9">
        <v>1500</v>
      </c>
      <c r="R67" s="9">
        <v>1500</v>
      </c>
      <c r="S67" s="9">
        <v>0</v>
      </c>
      <c r="T67" s="9">
        <v>0</v>
      </c>
      <c r="U67" s="9"/>
      <c r="V67" s="9"/>
      <c r="W67" s="9">
        <v>0</v>
      </c>
      <c r="X67" s="9"/>
      <c r="Y67" s="9"/>
      <c r="Z67" s="9">
        <v>0</v>
      </c>
      <c r="AA67" s="9"/>
      <c r="AB67" s="9"/>
      <c r="AC67" s="9">
        <v>0</v>
      </c>
      <c r="AD67" s="9"/>
      <c r="AE67" s="9"/>
      <c r="AF67" s="9"/>
      <c r="AG67" s="9"/>
      <c r="AH67" s="9"/>
      <c r="AI67" s="9"/>
      <c r="AJ67" s="9"/>
      <c r="AK67" s="9"/>
    </row>
    <row r="68" spans="1:37" ht="45" customHeight="1">
      <c r="A68" s="43" t="s">
        <v>77</v>
      </c>
      <c r="B68" s="9">
        <v>1500</v>
      </c>
      <c r="C68" s="9">
        <v>0</v>
      </c>
      <c r="D68" s="9">
        <v>1500</v>
      </c>
      <c r="E68" s="9">
        <v>2000</v>
      </c>
      <c r="F68" s="9">
        <v>0</v>
      </c>
      <c r="G68" s="9">
        <v>2000</v>
      </c>
      <c r="H68" s="9">
        <v>3769</v>
      </c>
      <c r="I68" s="9">
        <v>0</v>
      </c>
      <c r="J68" s="9">
        <v>3769</v>
      </c>
      <c r="K68" s="9">
        <v>60</v>
      </c>
      <c r="L68" s="9">
        <v>0</v>
      </c>
      <c r="M68" s="9">
        <v>60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/>
      <c r="W68" s="9">
        <v>0</v>
      </c>
      <c r="X68" s="9">
        <v>0</v>
      </c>
      <c r="Y68" s="9"/>
      <c r="Z68" s="9">
        <v>0</v>
      </c>
      <c r="AA68" s="9"/>
      <c r="AB68" s="9"/>
      <c r="AC68" s="9">
        <v>0</v>
      </c>
      <c r="AD68" s="9"/>
      <c r="AE68" s="9"/>
      <c r="AF68" s="9"/>
      <c r="AG68" s="9"/>
      <c r="AH68" s="9"/>
      <c r="AI68" s="9">
        <v>20</v>
      </c>
      <c r="AJ68" s="9"/>
      <c r="AK68" s="9">
        <v>20</v>
      </c>
    </row>
    <row r="69" spans="1:37" ht="45" customHeight="1">
      <c r="A69" s="43" t="s">
        <v>78</v>
      </c>
      <c r="B69" s="9">
        <v>18741</v>
      </c>
      <c r="C69" s="9">
        <v>18741</v>
      </c>
      <c r="D69" s="9">
        <v>0</v>
      </c>
      <c r="E69" s="9">
        <v>9866</v>
      </c>
      <c r="F69" s="9">
        <v>9866</v>
      </c>
      <c r="G69" s="9">
        <v>0</v>
      </c>
      <c r="H69" s="9">
        <v>9348</v>
      </c>
      <c r="I69" s="9">
        <v>9348</v>
      </c>
      <c r="J69" s="9">
        <v>0</v>
      </c>
      <c r="K69" s="9">
        <v>7000</v>
      </c>
      <c r="L69" s="9">
        <v>7000</v>
      </c>
      <c r="M69" s="9">
        <v>0</v>
      </c>
      <c r="N69" s="9">
        <v>1322</v>
      </c>
      <c r="O69" s="9">
        <v>1322</v>
      </c>
      <c r="P69" s="9">
        <v>0</v>
      </c>
      <c r="Q69" s="9">
        <v>5416</v>
      </c>
      <c r="R69" s="9">
        <v>5416</v>
      </c>
      <c r="S69" s="9">
        <v>0</v>
      </c>
      <c r="T69" s="9">
        <v>0</v>
      </c>
      <c r="U69" s="9">
        <v>0</v>
      </c>
      <c r="V69" s="9"/>
      <c r="W69" s="9">
        <v>0</v>
      </c>
      <c r="X69" s="9">
        <v>0</v>
      </c>
      <c r="Y69" s="9"/>
      <c r="Z69" s="9">
        <v>0</v>
      </c>
      <c r="AA69" s="9"/>
      <c r="AB69" s="9"/>
      <c r="AC69" s="9">
        <v>0</v>
      </c>
      <c r="AD69" s="9"/>
      <c r="AE69" s="9"/>
      <c r="AF69" s="9"/>
      <c r="AG69" s="9"/>
      <c r="AH69" s="9"/>
      <c r="AI69" s="9"/>
      <c r="AJ69" s="9"/>
      <c r="AK69" s="9"/>
    </row>
    <row r="70" spans="1:37" ht="45" customHeight="1">
      <c r="A70" s="43" t="s">
        <v>79</v>
      </c>
      <c r="B70" s="9">
        <v>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/>
      <c r="AB70" s="9"/>
      <c r="AC70" s="9">
        <v>0</v>
      </c>
      <c r="AD70" s="9"/>
      <c r="AE70" s="9"/>
      <c r="AF70" s="9"/>
      <c r="AG70" s="9"/>
      <c r="AH70" s="9"/>
      <c r="AI70" s="9"/>
      <c r="AJ70" s="9"/>
      <c r="AK70" s="9"/>
    </row>
    <row r="71" spans="1:37" ht="54" customHeight="1">
      <c r="A71" s="43" t="s">
        <v>80</v>
      </c>
      <c r="B71" s="9">
        <v>3319</v>
      </c>
      <c r="C71" s="9">
        <v>3319</v>
      </c>
      <c r="D71" s="9">
        <v>0</v>
      </c>
      <c r="E71" s="9">
        <v>0</v>
      </c>
      <c r="F71" s="9">
        <v>0</v>
      </c>
      <c r="G71" s="9">
        <v>0</v>
      </c>
      <c r="H71" s="9">
        <v>1658</v>
      </c>
      <c r="I71" s="9">
        <v>1658</v>
      </c>
      <c r="J71" s="9">
        <v>0</v>
      </c>
      <c r="K71" s="9">
        <v>600</v>
      </c>
      <c r="L71" s="9">
        <v>600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/>
      <c r="W71" s="9">
        <v>0</v>
      </c>
      <c r="X71" s="9"/>
      <c r="Y71" s="9"/>
      <c r="Z71" s="9">
        <v>0</v>
      </c>
      <c r="AA71" s="9"/>
      <c r="AB71" s="9"/>
      <c r="AC71" s="9">
        <v>0</v>
      </c>
      <c r="AD71" s="9"/>
      <c r="AE71" s="9"/>
      <c r="AF71" s="9"/>
      <c r="AG71" s="9"/>
      <c r="AH71" s="9"/>
      <c r="AI71" s="9"/>
      <c r="AJ71" s="9"/>
      <c r="AK71" s="9"/>
    </row>
    <row r="72" spans="1:37" ht="121.5" customHeight="1">
      <c r="A72" s="43" t="s">
        <v>81</v>
      </c>
      <c r="B72" s="9">
        <v>1200</v>
      </c>
      <c r="C72" s="9">
        <v>1190</v>
      </c>
      <c r="D72" s="9">
        <v>10</v>
      </c>
      <c r="E72" s="9">
        <v>1300</v>
      </c>
      <c r="F72" s="9">
        <v>1260</v>
      </c>
      <c r="G72" s="9">
        <v>40</v>
      </c>
      <c r="H72" s="9">
        <v>1915</v>
      </c>
      <c r="I72" s="9">
        <v>1915</v>
      </c>
      <c r="J72" s="9">
        <v>0</v>
      </c>
      <c r="K72" s="9">
        <v>280</v>
      </c>
      <c r="L72" s="9">
        <v>280</v>
      </c>
      <c r="M72" s="9">
        <v>0</v>
      </c>
      <c r="N72" s="9">
        <v>1000</v>
      </c>
      <c r="O72" s="9">
        <v>1000</v>
      </c>
      <c r="P72" s="9">
        <v>0</v>
      </c>
      <c r="Q72" s="9">
        <v>2100</v>
      </c>
      <c r="R72" s="9">
        <v>2100</v>
      </c>
      <c r="S72" s="9">
        <v>0</v>
      </c>
      <c r="T72" s="9">
        <v>3500</v>
      </c>
      <c r="U72" s="9">
        <v>3480</v>
      </c>
      <c r="V72" s="9">
        <v>20</v>
      </c>
      <c r="W72" s="9">
        <v>146</v>
      </c>
      <c r="X72" s="9">
        <v>56</v>
      </c>
      <c r="Y72" s="9">
        <v>90</v>
      </c>
      <c r="Z72" s="9">
        <v>0</v>
      </c>
      <c r="AA72" s="9"/>
      <c r="AB72" s="9"/>
      <c r="AC72" s="9">
        <v>0</v>
      </c>
      <c r="AD72" s="9"/>
      <c r="AE72" s="9"/>
      <c r="AF72" s="9">
        <v>50</v>
      </c>
      <c r="AG72" s="9">
        <v>50</v>
      </c>
      <c r="AH72" s="9"/>
      <c r="AI72" s="9"/>
      <c r="AJ72" s="9"/>
      <c r="AK72" s="9"/>
    </row>
    <row r="73" spans="1:37" ht="70.5" customHeight="1">
      <c r="A73" s="43" t="s">
        <v>82</v>
      </c>
      <c r="B73" s="9">
        <v>1400</v>
      </c>
      <c r="C73" s="9">
        <v>1400</v>
      </c>
      <c r="D73" s="9">
        <v>0</v>
      </c>
      <c r="E73" s="9">
        <v>0</v>
      </c>
      <c r="F73" s="9">
        <v>0</v>
      </c>
      <c r="G73" s="9">
        <v>0</v>
      </c>
      <c r="H73" s="9">
        <v>1364</v>
      </c>
      <c r="I73" s="9">
        <v>1364</v>
      </c>
      <c r="J73" s="9">
        <v>0</v>
      </c>
      <c r="K73" s="9">
        <v>900</v>
      </c>
      <c r="L73" s="9">
        <v>900</v>
      </c>
      <c r="M73" s="9">
        <v>0</v>
      </c>
      <c r="N73" s="9">
        <v>0</v>
      </c>
      <c r="O73" s="9"/>
      <c r="P73" s="9"/>
      <c r="Q73" s="9">
        <v>356</v>
      </c>
      <c r="R73" s="9">
        <v>356</v>
      </c>
      <c r="S73" s="9"/>
      <c r="T73" s="9">
        <v>0</v>
      </c>
      <c r="U73" s="9"/>
      <c r="V73" s="9"/>
      <c r="W73" s="9">
        <v>0</v>
      </c>
      <c r="X73" s="9"/>
      <c r="Y73" s="9"/>
      <c r="Z73" s="9">
        <v>0</v>
      </c>
      <c r="AA73" s="9"/>
      <c r="AB73" s="9"/>
      <c r="AC73" s="9">
        <v>0</v>
      </c>
      <c r="AD73" s="9"/>
      <c r="AE73" s="9"/>
      <c r="AF73" s="9"/>
      <c r="AG73" s="9"/>
      <c r="AH73" s="9"/>
      <c r="AI73" s="9"/>
      <c r="AJ73" s="9"/>
      <c r="AK73" s="9"/>
    </row>
    <row r="74" spans="1:37" ht="72.75" customHeight="1">
      <c r="A74" s="43" t="s">
        <v>83</v>
      </c>
      <c r="B74" s="9">
        <v>0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11</v>
      </c>
      <c r="I74" s="9">
        <v>11</v>
      </c>
      <c r="J74" s="9">
        <v>0</v>
      </c>
      <c r="K74" s="9">
        <v>16</v>
      </c>
      <c r="L74" s="9">
        <v>16</v>
      </c>
      <c r="M74" s="9">
        <v>0</v>
      </c>
      <c r="N74" s="9">
        <v>0</v>
      </c>
      <c r="O74" s="9">
        <v>0</v>
      </c>
      <c r="P74" s="9"/>
      <c r="Q74" s="9">
        <v>0</v>
      </c>
      <c r="R74" s="9"/>
      <c r="S74" s="9"/>
      <c r="T74" s="9">
        <v>0</v>
      </c>
      <c r="U74" s="9"/>
      <c r="V74" s="9"/>
      <c r="W74" s="9">
        <v>0</v>
      </c>
      <c r="X74" s="9"/>
      <c r="Y74" s="9"/>
      <c r="Z74" s="9">
        <v>0</v>
      </c>
      <c r="AA74" s="9"/>
      <c r="AB74" s="9"/>
      <c r="AC74" s="9">
        <v>0</v>
      </c>
      <c r="AD74" s="9"/>
      <c r="AE74" s="9"/>
      <c r="AF74" s="9"/>
      <c r="AG74" s="9"/>
      <c r="AH74" s="9"/>
      <c r="AI74" s="9"/>
      <c r="AJ74" s="9"/>
      <c r="AK74" s="9"/>
    </row>
    <row r="75" spans="1:37" ht="45" customHeight="1">
      <c r="A75" s="43" t="s">
        <v>84</v>
      </c>
      <c r="B75" s="9">
        <v>3100</v>
      </c>
      <c r="C75" s="9">
        <v>3098</v>
      </c>
      <c r="D75" s="9">
        <v>2</v>
      </c>
      <c r="E75" s="9">
        <v>0</v>
      </c>
      <c r="F75" s="9">
        <v>0</v>
      </c>
      <c r="G75" s="9">
        <v>0</v>
      </c>
      <c r="H75" s="9">
        <v>4198</v>
      </c>
      <c r="I75" s="9">
        <v>4198</v>
      </c>
      <c r="J75" s="9">
        <v>0</v>
      </c>
      <c r="K75" s="9">
        <v>680</v>
      </c>
      <c r="L75" s="9">
        <v>680</v>
      </c>
      <c r="M75" s="9">
        <v>0</v>
      </c>
      <c r="N75" s="9">
        <v>0</v>
      </c>
      <c r="O75" s="9">
        <v>0</v>
      </c>
      <c r="P75" s="9">
        <v>0</v>
      </c>
      <c r="Q75" s="9">
        <v>354</v>
      </c>
      <c r="R75" s="9">
        <v>354</v>
      </c>
      <c r="S75" s="9">
        <v>0</v>
      </c>
      <c r="T75" s="9">
        <v>0</v>
      </c>
      <c r="U75" s="9"/>
      <c r="V75" s="9"/>
      <c r="W75" s="9">
        <v>0</v>
      </c>
      <c r="X75" s="9"/>
      <c r="Y75" s="9"/>
      <c r="Z75" s="9">
        <v>0</v>
      </c>
      <c r="AA75" s="9"/>
      <c r="AB75" s="9"/>
      <c r="AC75" s="9">
        <v>0</v>
      </c>
      <c r="AD75" s="9"/>
      <c r="AE75" s="9"/>
      <c r="AF75" s="9"/>
      <c r="AG75" s="9"/>
      <c r="AH75" s="9"/>
      <c r="AI75" s="9"/>
      <c r="AJ75" s="9"/>
      <c r="AK75" s="9"/>
    </row>
    <row r="76" spans="1:37" ht="45" customHeight="1">
      <c r="A76" s="43" t="s">
        <v>85</v>
      </c>
      <c r="B76" s="9">
        <v>2000</v>
      </c>
      <c r="C76" s="9">
        <v>2000</v>
      </c>
      <c r="D76" s="9">
        <v>0</v>
      </c>
      <c r="E76" s="9">
        <v>0</v>
      </c>
      <c r="F76" s="9"/>
      <c r="G76" s="9"/>
      <c r="H76" s="9">
        <v>0</v>
      </c>
      <c r="I76" s="9"/>
      <c r="J76" s="9"/>
      <c r="K76" s="9">
        <v>0</v>
      </c>
      <c r="L76" s="9"/>
      <c r="M76" s="9"/>
      <c r="N76" s="9">
        <v>0</v>
      </c>
      <c r="O76" s="9"/>
      <c r="P76" s="9"/>
      <c r="Q76" s="9">
        <v>0</v>
      </c>
      <c r="R76" s="9"/>
      <c r="S76" s="9"/>
      <c r="T76" s="9">
        <v>0</v>
      </c>
      <c r="U76" s="9"/>
      <c r="V76" s="9"/>
      <c r="W76" s="9">
        <v>0</v>
      </c>
      <c r="X76" s="9"/>
      <c r="Y76" s="9"/>
      <c r="Z76" s="9">
        <v>0</v>
      </c>
      <c r="AA76" s="9"/>
      <c r="AB76" s="9"/>
      <c r="AC76" s="9">
        <v>0</v>
      </c>
      <c r="AD76" s="9"/>
      <c r="AE76" s="9"/>
      <c r="AF76" s="9"/>
      <c r="AG76" s="9"/>
      <c r="AH76" s="9"/>
      <c r="AI76" s="9"/>
      <c r="AJ76" s="9"/>
      <c r="AK76" s="9"/>
    </row>
    <row r="77" spans="1:37" ht="45" customHeight="1">
      <c r="A77" s="43" t="s">
        <v>86</v>
      </c>
      <c r="B77" s="9">
        <v>0</v>
      </c>
      <c r="C77" s="9"/>
      <c r="D77" s="9"/>
      <c r="E77" s="9">
        <v>0</v>
      </c>
      <c r="F77" s="9"/>
      <c r="G77" s="9"/>
      <c r="H77" s="9">
        <v>212</v>
      </c>
      <c r="I77" s="9">
        <v>212</v>
      </c>
      <c r="J77" s="9">
        <v>0</v>
      </c>
      <c r="K77" s="9">
        <v>100</v>
      </c>
      <c r="L77" s="9">
        <v>100</v>
      </c>
      <c r="M77" s="9">
        <v>0</v>
      </c>
      <c r="N77" s="9">
        <v>0</v>
      </c>
      <c r="O77" s="9"/>
      <c r="P77" s="9"/>
      <c r="Q77" s="9">
        <v>0</v>
      </c>
      <c r="R77" s="9"/>
      <c r="S77" s="9"/>
      <c r="T77" s="9">
        <v>0</v>
      </c>
      <c r="U77" s="9"/>
      <c r="V77" s="9"/>
      <c r="W77" s="9">
        <v>0</v>
      </c>
      <c r="X77" s="9"/>
      <c r="Y77" s="9"/>
      <c r="Z77" s="9">
        <v>0</v>
      </c>
      <c r="AA77" s="9"/>
      <c r="AB77" s="9"/>
      <c r="AC77" s="9">
        <v>0</v>
      </c>
      <c r="AD77" s="9"/>
      <c r="AE77" s="9"/>
      <c r="AF77" s="9"/>
      <c r="AG77" s="9"/>
      <c r="AH77" s="9"/>
      <c r="AI77" s="9"/>
      <c r="AJ77" s="9"/>
      <c r="AK77" s="9"/>
    </row>
    <row r="78" spans="1:37" ht="118.5" customHeight="1">
      <c r="A78" s="43" t="s">
        <v>87</v>
      </c>
      <c r="B78" s="9">
        <v>100</v>
      </c>
      <c r="C78" s="9">
        <v>100</v>
      </c>
      <c r="D78" s="9">
        <v>0</v>
      </c>
      <c r="E78" s="9">
        <v>0</v>
      </c>
      <c r="F78" s="9"/>
      <c r="G78" s="9"/>
      <c r="H78" s="9">
        <v>0</v>
      </c>
      <c r="I78" s="9"/>
      <c r="J78" s="9"/>
      <c r="K78" s="9">
        <v>0</v>
      </c>
      <c r="L78" s="9"/>
      <c r="M78" s="9"/>
      <c r="N78" s="9">
        <v>0</v>
      </c>
      <c r="O78" s="9"/>
      <c r="P78" s="9"/>
      <c r="Q78" s="9">
        <v>0</v>
      </c>
      <c r="R78" s="9"/>
      <c r="S78" s="9"/>
      <c r="T78" s="9">
        <v>0</v>
      </c>
      <c r="U78" s="9"/>
      <c r="V78" s="9"/>
      <c r="W78" s="9">
        <v>0</v>
      </c>
      <c r="X78" s="9"/>
      <c r="Y78" s="9"/>
      <c r="Z78" s="9">
        <v>0</v>
      </c>
      <c r="AA78" s="9"/>
      <c r="AB78" s="9"/>
      <c r="AC78" s="9">
        <v>0</v>
      </c>
      <c r="AD78" s="9"/>
      <c r="AE78" s="9"/>
      <c r="AF78" s="9"/>
      <c r="AG78" s="9"/>
      <c r="AH78" s="9"/>
      <c r="AI78" s="9"/>
      <c r="AJ78" s="9"/>
      <c r="AK78" s="9"/>
    </row>
    <row r="79" spans="1:37" ht="45" customHeight="1">
      <c r="A79" s="43" t="s">
        <v>88</v>
      </c>
      <c r="B79" s="9">
        <v>717</v>
      </c>
      <c r="C79" s="9">
        <v>717</v>
      </c>
      <c r="D79" s="9">
        <v>0</v>
      </c>
      <c r="E79" s="9">
        <v>1200</v>
      </c>
      <c r="F79" s="9">
        <v>1200</v>
      </c>
      <c r="G79" s="9">
        <v>0</v>
      </c>
      <c r="H79" s="9">
        <v>0</v>
      </c>
      <c r="I79" s="9"/>
      <c r="J79" s="9"/>
      <c r="K79" s="9">
        <v>0</v>
      </c>
      <c r="L79" s="9"/>
      <c r="M79" s="9"/>
      <c r="N79" s="9">
        <v>0</v>
      </c>
      <c r="O79" s="9"/>
      <c r="P79" s="9"/>
      <c r="Q79" s="9">
        <v>0</v>
      </c>
      <c r="R79" s="9"/>
      <c r="S79" s="9"/>
      <c r="T79" s="9">
        <v>0</v>
      </c>
      <c r="U79" s="9"/>
      <c r="V79" s="9"/>
      <c r="W79" s="9">
        <v>0</v>
      </c>
      <c r="X79" s="9"/>
      <c r="Y79" s="9"/>
      <c r="Z79" s="9">
        <v>0</v>
      </c>
      <c r="AA79" s="9"/>
      <c r="AB79" s="9"/>
      <c r="AC79" s="9">
        <v>0</v>
      </c>
      <c r="AD79" s="9"/>
      <c r="AE79" s="9"/>
      <c r="AF79" s="9"/>
      <c r="AG79" s="9"/>
      <c r="AH79" s="9"/>
      <c r="AI79" s="9"/>
      <c r="AJ79" s="9"/>
      <c r="AK79" s="9"/>
    </row>
    <row r="80" spans="1:37" ht="45" customHeight="1">
      <c r="A80" s="43" t="s">
        <v>89</v>
      </c>
      <c r="B80" s="9">
        <v>4000</v>
      </c>
      <c r="C80" s="9">
        <v>4000</v>
      </c>
      <c r="D80" s="9">
        <v>0</v>
      </c>
      <c r="E80" s="9">
        <v>3210</v>
      </c>
      <c r="F80" s="9">
        <v>3210</v>
      </c>
      <c r="G80" s="9"/>
      <c r="H80" s="9">
        <v>0</v>
      </c>
      <c r="I80" s="9"/>
      <c r="J80" s="9"/>
      <c r="K80" s="9">
        <v>0</v>
      </c>
      <c r="L80" s="9"/>
      <c r="M80" s="9"/>
      <c r="N80" s="9">
        <v>0</v>
      </c>
      <c r="O80" s="9"/>
      <c r="P80" s="9"/>
      <c r="Q80" s="9">
        <v>0</v>
      </c>
      <c r="R80" s="9"/>
      <c r="S80" s="9"/>
      <c r="T80" s="9">
        <v>0</v>
      </c>
      <c r="U80" s="9"/>
      <c r="V80" s="9"/>
      <c r="W80" s="9">
        <v>0</v>
      </c>
      <c r="X80" s="9"/>
      <c r="Y80" s="9"/>
      <c r="Z80" s="9">
        <v>0</v>
      </c>
      <c r="AA80" s="9"/>
      <c r="AB80" s="9"/>
      <c r="AC80" s="9">
        <v>0</v>
      </c>
      <c r="AD80" s="9"/>
      <c r="AE80" s="9"/>
      <c r="AF80" s="9"/>
      <c r="AG80" s="9"/>
      <c r="AH80" s="9"/>
      <c r="AI80" s="9"/>
      <c r="AJ80" s="9"/>
      <c r="AK80" s="9"/>
    </row>
    <row r="81" spans="1:37" ht="45" customHeight="1">
      <c r="A81" s="43" t="s">
        <v>90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0</v>
      </c>
      <c r="U81" s="9"/>
      <c r="V81" s="9"/>
      <c r="W81" s="9"/>
      <c r="X81" s="9"/>
      <c r="Y81" s="9"/>
      <c r="Z81" s="9">
        <v>0</v>
      </c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</row>
    <row r="82" spans="1:37" ht="45" customHeight="1">
      <c r="A82" s="43" t="s">
        <v>91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>
        <v>0</v>
      </c>
      <c r="U82" s="9"/>
      <c r="V82" s="9"/>
      <c r="W82" s="9"/>
      <c r="X82" s="9"/>
      <c r="Y82" s="9"/>
      <c r="Z82" s="9">
        <v>0</v>
      </c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</row>
    <row r="83" spans="1:37" ht="45" customHeight="1">
      <c r="A83" s="43" t="s">
        <v>92</v>
      </c>
      <c r="B83" s="9">
        <v>2200</v>
      </c>
      <c r="C83" s="9">
        <v>2200</v>
      </c>
      <c r="D83" s="9">
        <v>0</v>
      </c>
      <c r="E83" s="9">
        <v>2450</v>
      </c>
      <c r="F83" s="9">
        <v>2350</v>
      </c>
      <c r="G83" s="9">
        <v>100</v>
      </c>
      <c r="H83" s="9">
        <v>0</v>
      </c>
      <c r="I83" s="9"/>
      <c r="J83" s="9"/>
      <c r="K83" s="9">
        <v>0</v>
      </c>
      <c r="L83" s="9"/>
      <c r="M83" s="9"/>
      <c r="N83" s="9">
        <v>0</v>
      </c>
      <c r="O83" s="9"/>
      <c r="P83" s="9"/>
      <c r="Q83" s="9">
        <v>0</v>
      </c>
      <c r="R83" s="9"/>
      <c r="S83" s="9"/>
      <c r="T83" s="9">
        <v>0</v>
      </c>
      <c r="U83" s="9"/>
      <c r="V83" s="9"/>
      <c r="W83" s="9">
        <v>0</v>
      </c>
      <c r="X83" s="9"/>
      <c r="Y83" s="9"/>
      <c r="Z83" s="9">
        <v>0</v>
      </c>
      <c r="AA83" s="9"/>
      <c r="AB83" s="9"/>
      <c r="AC83" s="9">
        <v>0</v>
      </c>
      <c r="AD83" s="9"/>
      <c r="AE83" s="9"/>
      <c r="AF83" s="9"/>
      <c r="AG83" s="9"/>
      <c r="AH83" s="9"/>
      <c r="AI83" s="9"/>
      <c r="AJ83" s="9"/>
      <c r="AK83" s="9"/>
    </row>
    <row r="84" spans="1:37" ht="45" customHeight="1">
      <c r="A84" s="43" t="s">
        <v>93</v>
      </c>
      <c r="B84" s="9">
        <v>1200</v>
      </c>
      <c r="C84" s="9">
        <v>1190</v>
      </c>
      <c r="D84" s="9">
        <v>10</v>
      </c>
      <c r="E84" s="9">
        <v>0</v>
      </c>
      <c r="F84" s="9">
        <v>0</v>
      </c>
      <c r="G84" s="9"/>
      <c r="H84" s="9">
        <v>0</v>
      </c>
      <c r="I84" s="9"/>
      <c r="J84" s="9"/>
      <c r="K84" s="9">
        <v>0</v>
      </c>
      <c r="L84" s="9"/>
      <c r="M84" s="9"/>
      <c r="N84" s="9">
        <v>0</v>
      </c>
      <c r="O84" s="9"/>
      <c r="P84" s="9"/>
      <c r="Q84" s="9">
        <v>0</v>
      </c>
      <c r="R84" s="9"/>
      <c r="S84" s="9"/>
      <c r="T84" s="9">
        <v>0</v>
      </c>
      <c r="U84" s="9"/>
      <c r="V84" s="9"/>
      <c r="W84" s="9">
        <v>0</v>
      </c>
      <c r="X84" s="9"/>
      <c r="Y84" s="9"/>
      <c r="Z84" s="9">
        <v>0</v>
      </c>
      <c r="AA84" s="9"/>
      <c r="AB84" s="9"/>
      <c r="AC84" s="9">
        <v>0</v>
      </c>
      <c r="AD84" s="9"/>
      <c r="AE84" s="9"/>
      <c r="AF84" s="9"/>
      <c r="AG84" s="9"/>
      <c r="AH84" s="9"/>
      <c r="AI84" s="9"/>
      <c r="AJ84" s="9"/>
      <c r="AK84" s="9"/>
    </row>
    <row r="85" spans="1:37" ht="45" customHeight="1">
      <c r="A85" s="43" t="s">
        <v>94</v>
      </c>
      <c r="B85" s="9">
        <v>0</v>
      </c>
      <c r="C85" s="9"/>
      <c r="D85" s="9"/>
      <c r="E85" s="9">
        <v>0</v>
      </c>
      <c r="F85" s="9"/>
      <c r="G85" s="9">
        <v>0</v>
      </c>
      <c r="H85" s="9">
        <v>426</v>
      </c>
      <c r="I85" s="9">
        <v>426</v>
      </c>
      <c r="J85" s="9">
        <v>0</v>
      </c>
      <c r="K85" s="9">
        <v>0</v>
      </c>
      <c r="L85" s="9"/>
      <c r="M85" s="9"/>
      <c r="N85" s="9">
        <v>0</v>
      </c>
      <c r="O85" s="9"/>
      <c r="P85" s="9"/>
      <c r="Q85" s="9">
        <v>0</v>
      </c>
      <c r="R85" s="9"/>
      <c r="S85" s="9"/>
      <c r="T85" s="9">
        <v>0</v>
      </c>
      <c r="U85" s="9"/>
      <c r="V85" s="9"/>
      <c r="W85" s="9">
        <v>0</v>
      </c>
      <c r="X85" s="9"/>
      <c r="Y85" s="9"/>
      <c r="Z85" s="9">
        <v>0</v>
      </c>
      <c r="AA85" s="9"/>
      <c r="AB85" s="9"/>
      <c r="AC85" s="9">
        <v>0</v>
      </c>
      <c r="AD85" s="9"/>
      <c r="AE85" s="9"/>
      <c r="AF85" s="9"/>
      <c r="AG85" s="9"/>
      <c r="AH85" s="9"/>
      <c r="AI85" s="9"/>
      <c r="AJ85" s="9"/>
      <c r="AK85" s="9"/>
    </row>
    <row r="86" spans="1:37" ht="45" customHeight="1">
      <c r="A86" s="43" t="s">
        <v>95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>
        <v>0</v>
      </c>
      <c r="O86" s="9">
        <v>0</v>
      </c>
      <c r="P86" s="9"/>
      <c r="Q86" s="9"/>
      <c r="R86" s="9"/>
      <c r="S86" s="9"/>
      <c r="T86" s="9"/>
      <c r="U86" s="9"/>
      <c r="V86" s="9"/>
      <c r="W86" s="9"/>
      <c r="X86" s="9"/>
      <c r="Y86" s="9"/>
      <c r="Z86" s="9">
        <v>0</v>
      </c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</row>
    <row r="87" spans="1:37" ht="45" customHeight="1">
      <c r="A87" s="43" t="s">
        <v>96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>
        <v>73</v>
      </c>
      <c r="O87" s="9">
        <v>73</v>
      </c>
      <c r="P87" s="9"/>
      <c r="Q87" s="9"/>
      <c r="R87" s="9"/>
      <c r="S87" s="9"/>
      <c r="T87" s="9"/>
      <c r="U87" s="9"/>
      <c r="V87" s="9"/>
      <c r="W87" s="9"/>
      <c r="X87" s="9"/>
      <c r="Y87" s="9"/>
      <c r="Z87" s="9">
        <v>0</v>
      </c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</row>
    <row r="88" spans="1:37" ht="54.75" customHeight="1">
      <c r="A88" s="43" t="s">
        <v>97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>
        <v>73</v>
      </c>
      <c r="O88" s="9">
        <v>73</v>
      </c>
      <c r="P88" s="9"/>
      <c r="Q88" s="9"/>
      <c r="R88" s="9"/>
      <c r="S88" s="9"/>
      <c r="T88" s="9"/>
      <c r="U88" s="9"/>
      <c r="V88" s="9"/>
      <c r="W88" s="9"/>
      <c r="X88" s="9"/>
      <c r="Y88" s="9"/>
      <c r="Z88" s="9">
        <v>0</v>
      </c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</row>
    <row r="89" spans="1:37" ht="53.25" customHeight="1">
      <c r="A89" s="43" t="s">
        <v>98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>
        <v>72</v>
      </c>
      <c r="O89" s="9">
        <v>72</v>
      </c>
      <c r="P89" s="9"/>
      <c r="Q89" s="9"/>
      <c r="R89" s="9"/>
      <c r="S89" s="9"/>
      <c r="T89" s="9"/>
      <c r="U89" s="9"/>
      <c r="V89" s="9"/>
      <c r="W89" s="9"/>
      <c r="X89" s="9"/>
      <c r="Y89" s="9"/>
      <c r="Z89" s="9">
        <v>0</v>
      </c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</row>
    <row r="90" spans="1:37" ht="45" customHeight="1">
      <c r="A90" s="43" t="s">
        <v>99</v>
      </c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>
        <v>72</v>
      </c>
      <c r="O90" s="9">
        <v>72</v>
      </c>
      <c r="P90" s="9"/>
      <c r="Q90" s="9"/>
      <c r="R90" s="9"/>
      <c r="S90" s="9"/>
      <c r="T90" s="9"/>
      <c r="U90" s="9"/>
      <c r="V90" s="9"/>
      <c r="W90" s="9"/>
      <c r="X90" s="9"/>
      <c r="Y90" s="9"/>
      <c r="Z90" s="9">
        <v>0</v>
      </c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</row>
    <row r="91" spans="1:37" s="2" customFormat="1" ht="45" customHeight="1">
      <c r="A91" s="11" t="s">
        <v>100</v>
      </c>
      <c r="B91" s="9">
        <v>129784</v>
      </c>
      <c r="C91" s="9">
        <v>123328</v>
      </c>
      <c r="D91" s="9">
        <v>6456</v>
      </c>
      <c r="E91" s="9">
        <v>49081</v>
      </c>
      <c r="F91" s="9">
        <v>46674</v>
      </c>
      <c r="G91" s="9">
        <v>2407</v>
      </c>
      <c r="H91" s="9">
        <v>208281</v>
      </c>
      <c r="I91" s="9">
        <v>174237</v>
      </c>
      <c r="J91" s="9">
        <v>34044</v>
      </c>
      <c r="K91" s="9">
        <v>79012</v>
      </c>
      <c r="L91" s="9">
        <v>75565</v>
      </c>
      <c r="M91" s="9">
        <v>3447</v>
      </c>
      <c r="N91" s="9">
        <v>2612</v>
      </c>
      <c r="O91" s="9">
        <v>2612</v>
      </c>
      <c r="P91" s="9">
        <v>0</v>
      </c>
      <c r="Q91" s="9">
        <v>22731</v>
      </c>
      <c r="R91" s="9">
        <v>22731</v>
      </c>
      <c r="S91" s="9">
        <v>0</v>
      </c>
      <c r="T91" s="9">
        <v>3500</v>
      </c>
      <c r="U91" s="9">
        <v>3480</v>
      </c>
      <c r="V91" s="9">
        <v>20</v>
      </c>
      <c r="W91" s="9">
        <v>146</v>
      </c>
      <c r="X91" s="9">
        <v>56</v>
      </c>
      <c r="Y91" s="9">
        <v>90</v>
      </c>
      <c r="Z91" s="9">
        <v>979</v>
      </c>
      <c r="AA91" s="9">
        <v>931</v>
      </c>
      <c r="AB91" s="9">
        <v>48</v>
      </c>
      <c r="AC91" s="9">
        <v>6800</v>
      </c>
      <c r="AD91" s="9">
        <v>6800</v>
      </c>
      <c r="AE91" s="9">
        <v>0</v>
      </c>
      <c r="AF91" s="9">
        <v>50</v>
      </c>
      <c r="AG91" s="9">
        <v>50</v>
      </c>
      <c r="AH91" s="9">
        <v>0</v>
      </c>
      <c r="AI91" s="9">
        <v>1320</v>
      </c>
      <c r="AJ91" s="9">
        <v>0</v>
      </c>
      <c r="AK91" s="9">
        <v>1320</v>
      </c>
    </row>
    <row r="92" spans="1:37" ht="45" customHeight="1"/>
    <row r="93" spans="1:37" ht="45" customHeight="1"/>
    <row r="94" spans="1:37" ht="45" customHeight="1"/>
    <row r="95" spans="1:37" ht="45" customHeight="1"/>
  </sheetData>
  <autoFilter ref="A6:AK91"/>
  <mergeCells count="18">
    <mergeCell ref="B1:P1"/>
    <mergeCell ref="B2:P2"/>
    <mergeCell ref="A4:A6"/>
    <mergeCell ref="B4:P4"/>
    <mergeCell ref="Q4:Y4"/>
    <mergeCell ref="N5:P5"/>
    <mergeCell ref="Q5:S5"/>
    <mergeCell ref="T5:V5"/>
    <mergeCell ref="W5:Y5"/>
    <mergeCell ref="Z4:AK4"/>
    <mergeCell ref="B5:D5"/>
    <mergeCell ref="E5:G5"/>
    <mergeCell ref="H5:J5"/>
    <mergeCell ref="K5:M5"/>
    <mergeCell ref="AF5:AH5"/>
    <mergeCell ref="AI5:AK5"/>
    <mergeCell ref="Z5:AB5"/>
    <mergeCell ref="AC5:AE5"/>
  </mergeCells>
  <conditionalFormatting sqref="B7:AE58 Z60:AB90 AC60:AE85 B60:Y85 B91:AK91">
    <cfRule type="expression" dxfId="61" priority="13">
      <formula>(#REF!+#REF!)&lt;B7</formula>
    </cfRule>
  </conditionalFormatting>
  <conditionalFormatting sqref="AC86:AE90 B86:Y90">
    <cfRule type="expression" dxfId="60" priority="12">
      <formula>(#REF!+#REF!)&lt;B86</formula>
    </cfRule>
  </conditionalFormatting>
  <conditionalFormatting sqref="C59:D59 F59:G59 I59:J59 L59:AE59">
    <cfRule type="expression" dxfId="59" priority="8">
      <formula>(#REF!+#REF!)&lt;C59</formula>
    </cfRule>
  </conditionalFormatting>
  <conditionalFormatting sqref="B59">
    <cfRule type="expression" dxfId="58" priority="7">
      <formula>(#REF!+#REF!)&lt;B59</formula>
    </cfRule>
  </conditionalFormatting>
  <conditionalFormatting sqref="E59">
    <cfRule type="expression" dxfId="57" priority="6">
      <formula>(#REF!+#REF!)&lt;E59</formula>
    </cfRule>
  </conditionalFormatting>
  <conditionalFormatting sqref="H59">
    <cfRule type="expression" dxfId="56" priority="5">
      <formula>(#REF!+#REF!)&lt;H59</formula>
    </cfRule>
  </conditionalFormatting>
  <conditionalFormatting sqref="K59">
    <cfRule type="expression" dxfId="55" priority="4">
      <formula>(#REF!+#REF!)&lt;K59</formula>
    </cfRule>
  </conditionalFormatting>
  <conditionalFormatting sqref="AF7:AK58 AF60:AK85">
    <cfRule type="expression" dxfId="54" priority="3">
      <formula>(#REF!+#REF!)&lt;AF7</formula>
    </cfRule>
  </conditionalFormatting>
  <conditionalFormatting sqref="AF86:AK90">
    <cfRule type="expression" dxfId="53" priority="2">
      <formula>(#REF!+#REF!)&lt;AF86</formula>
    </cfRule>
  </conditionalFormatting>
  <conditionalFormatting sqref="AF59:AK59">
    <cfRule type="expression" dxfId="52" priority="1">
      <formula>(#REF!+#REF!)&lt;AF59</formula>
    </cfRule>
  </conditionalFormatting>
  <pageMargins left="0" right="0" top="0.19685039370078741" bottom="0.19685039370078741" header="0.19685039370078741" footer="0.19685039370078741"/>
  <pageSetup paperSize="9" scale="5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AK97"/>
  <sheetViews>
    <sheetView showZeros="0" zoomScale="55" zoomScaleNormal="55" zoomScaleSheetLayoutView="55" workbookViewId="0">
      <pane xSplit="1" ySplit="6" topLeftCell="B82" activePane="bottomRight" state="frozenSplit"/>
      <selection pane="topRight" activeCell="E1" sqref="E1"/>
      <selection pane="bottomLeft" activeCell="A6" sqref="A6"/>
      <selection pane="bottomRight" activeCell="A3" sqref="A3:XFD3"/>
    </sheetView>
  </sheetViews>
  <sheetFormatPr defaultColWidth="9.140625" defaultRowHeight="20.25"/>
  <cols>
    <col min="1" max="1" width="80.5703125" style="2" customWidth="1"/>
    <col min="2" max="2" width="14.140625" style="20" customWidth="1"/>
    <col min="3" max="3" width="12.140625" style="20" customWidth="1"/>
    <col min="4" max="4" width="14" style="20" customWidth="1"/>
    <col min="5" max="5" width="12.140625" style="20" customWidth="1"/>
    <col min="6" max="6" width="10.140625" style="20" customWidth="1"/>
    <col min="7" max="7" width="11" style="20" customWidth="1"/>
    <col min="8" max="8" width="12.140625" style="20" customWidth="1"/>
    <col min="9" max="9" width="11.140625" style="20" customWidth="1"/>
    <col min="10" max="10" width="10" style="20" customWidth="1"/>
    <col min="11" max="11" width="12.5703125" style="20" customWidth="1"/>
    <col min="12" max="12" width="10.85546875" style="20" customWidth="1"/>
    <col min="13" max="13" width="9.7109375" style="20" customWidth="1"/>
    <col min="14" max="14" width="14.42578125" style="20" customWidth="1"/>
    <col min="15" max="15" width="10.42578125" style="20" customWidth="1"/>
    <col min="16" max="16" width="10.5703125" style="20" customWidth="1"/>
    <col min="17" max="17" width="13.28515625" style="20" customWidth="1"/>
    <col min="18" max="18" width="10.140625" style="20" customWidth="1"/>
    <col min="19" max="19" width="11.7109375" style="20" customWidth="1"/>
    <col min="20" max="20" width="12.28515625" style="3" customWidth="1"/>
    <col min="21" max="21" width="8.42578125" style="20" customWidth="1"/>
    <col min="22" max="22" width="7.42578125" style="20" customWidth="1"/>
    <col min="23" max="23" width="13.28515625" style="3" customWidth="1"/>
    <col min="24" max="24" width="13.42578125" style="20" customWidth="1"/>
    <col min="25" max="25" width="15.140625" style="20" customWidth="1"/>
    <col min="26" max="26" width="13.42578125" style="20" customWidth="1"/>
    <col min="27" max="27" width="10.28515625" style="20" customWidth="1"/>
    <col min="28" max="28" width="10.85546875" style="20" customWidth="1"/>
    <col min="29" max="29" width="12.140625" style="20" customWidth="1"/>
    <col min="30" max="30" width="10" style="20" customWidth="1"/>
    <col min="31" max="31" width="16.28515625" style="20" customWidth="1"/>
    <col min="32" max="32" width="12.140625" style="20" customWidth="1"/>
    <col min="33" max="33" width="13.85546875" style="20" bestFit="1" customWidth="1"/>
    <col min="34" max="34" width="16.28515625" style="20" customWidth="1"/>
    <col min="35" max="35" width="12.140625" style="20" customWidth="1"/>
    <col min="36" max="36" width="10" style="20" customWidth="1"/>
    <col min="37" max="37" width="16.28515625" style="20" customWidth="1"/>
    <col min="38" max="16384" width="9.140625" style="20"/>
  </cols>
  <sheetData>
    <row r="1" spans="1:37" ht="30" customHeight="1">
      <c r="B1" s="48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37" ht="41.25" customHeight="1">
      <c r="A2" s="4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D2" s="4"/>
      <c r="AE2" s="4"/>
      <c r="AG2" s="4"/>
      <c r="AH2" s="4"/>
      <c r="AJ2" s="4"/>
      <c r="AK2" s="4"/>
    </row>
    <row r="3" spans="1:37" ht="41.25" customHeight="1">
      <c r="A3" s="4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30"/>
      <c r="R3" s="4"/>
      <c r="S3" s="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</row>
    <row r="4" spans="1:37" ht="49.5" customHeight="1">
      <c r="A4" s="61" t="s">
        <v>1</v>
      </c>
      <c r="B4" s="52" t="s">
        <v>2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 t="s">
        <v>2</v>
      </c>
      <c r="R4" s="73"/>
      <c r="S4" s="73"/>
      <c r="T4" s="73"/>
      <c r="U4" s="73"/>
      <c r="V4" s="73"/>
      <c r="W4" s="73"/>
      <c r="X4" s="73"/>
      <c r="Y4" s="73"/>
      <c r="Z4" s="71" t="s">
        <v>3</v>
      </c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</row>
    <row r="5" spans="1:37" ht="152.25" customHeight="1">
      <c r="A5" s="62"/>
      <c r="B5" s="55" t="s">
        <v>4</v>
      </c>
      <c r="C5" s="55"/>
      <c r="D5" s="55"/>
      <c r="E5" s="55" t="s">
        <v>5</v>
      </c>
      <c r="F5" s="55"/>
      <c r="G5" s="55"/>
      <c r="H5" s="55" t="s">
        <v>6</v>
      </c>
      <c r="I5" s="55"/>
      <c r="J5" s="55"/>
      <c r="K5" s="55" t="s">
        <v>7</v>
      </c>
      <c r="L5" s="55"/>
      <c r="M5" s="55"/>
      <c r="N5" s="55" t="s">
        <v>8</v>
      </c>
      <c r="O5" s="55"/>
      <c r="P5" s="55"/>
      <c r="Q5" s="55" t="s">
        <v>9</v>
      </c>
      <c r="R5" s="55"/>
      <c r="S5" s="55"/>
      <c r="T5" s="55" t="s">
        <v>10</v>
      </c>
      <c r="U5" s="55"/>
      <c r="V5" s="55"/>
      <c r="W5" s="55" t="s">
        <v>11</v>
      </c>
      <c r="X5" s="55"/>
      <c r="Y5" s="55"/>
      <c r="Z5" s="66" t="s">
        <v>102</v>
      </c>
      <c r="AA5" s="67"/>
      <c r="AB5" s="68"/>
      <c r="AC5" s="55" t="s">
        <v>12</v>
      </c>
      <c r="AD5" s="55"/>
      <c r="AE5" s="59"/>
      <c r="AF5" s="55" t="s">
        <v>103</v>
      </c>
      <c r="AG5" s="55"/>
      <c r="AH5" s="59"/>
      <c r="AI5" s="55" t="s">
        <v>104</v>
      </c>
      <c r="AJ5" s="55"/>
      <c r="AK5" s="59"/>
    </row>
    <row r="6" spans="1:37" s="23" customFormat="1" ht="43.5" customHeight="1">
      <c r="A6" s="63"/>
      <c r="B6" s="40" t="s">
        <v>13</v>
      </c>
      <c r="C6" s="40" t="s">
        <v>14</v>
      </c>
      <c r="D6" s="40" t="s">
        <v>15</v>
      </c>
      <c r="E6" s="40" t="s">
        <v>13</v>
      </c>
      <c r="F6" s="40" t="s">
        <v>14</v>
      </c>
      <c r="G6" s="40" t="s">
        <v>15</v>
      </c>
      <c r="H6" s="40" t="s">
        <v>13</v>
      </c>
      <c r="I6" s="40" t="s">
        <v>14</v>
      </c>
      <c r="J6" s="40" t="s">
        <v>15</v>
      </c>
      <c r="K6" s="40" t="s">
        <v>13</v>
      </c>
      <c r="L6" s="40" t="s">
        <v>14</v>
      </c>
      <c r="M6" s="40" t="s">
        <v>15</v>
      </c>
      <c r="N6" s="40" t="s">
        <v>13</v>
      </c>
      <c r="O6" s="40" t="s">
        <v>14</v>
      </c>
      <c r="P6" s="40" t="s">
        <v>15</v>
      </c>
      <c r="Q6" s="40" t="s">
        <v>13</v>
      </c>
      <c r="R6" s="40" t="s">
        <v>14</v>
      </c>
      <c r="S6" s="40" t="s">
        <v>15</v>
      </c>
      <c r="T6" s="40" t="s">
        <v>13</v>
      </c>
      <c r="U6" s="40" t="s">
        <v>14</v>
      </c>
      <c r="V6" s="40" t="s">
        <v>15</v>
      </c>
      <c r="W6" s="40" t="s">
        <v>13</v>
      </c>
      <c r="X6" s="40" t="s">
        <v>14</v>
      </c>
      <c r="Y6" s="40" t="s">
        <v>15</v>
      </c>
      <c r="Z6" s="40" t="s">
        <v>13</v>
      </c>
      <c r="AA6" s="40" t="s">
        <v>14</v>
      </c>
      <c r="AB6" s="40" t="s">
        <v>15</v>
      </c>
      <c r="AC6" s="40" t="s">
        <v>13</v>
      </c>
      <c r="AD6" s="40" t="s">
        <v>14</v>
      </c>
      <c r="AE6" s="41" t="s">
        <v>15</v>
      </c>
      <c r="AF6" s="40" t="s">
        <v>13</v>
      </c>
      <c r="AG6" s="40" t="s">
        <v>14</v>
      </c>
      <c r="AH6" s="40" t="s">
        <v>15</v>
      </c>
      <c r="AI6" s="40" t="s">
        <v>13</v>
      </c>
      <c r="AJ6" s="40" t="s">
        <v>14</v>
      </c>
      <c r="AK6" s="42" t="s">
        <v>15</v>
      </c>
    </row>
    <row r="7" spans="1:37" ht="58.5" customHeight="1">
      <c r="A7" s="43" t="s">
        <v>16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123</v>
      </c>
      <c r="L7" s="9">
        <v>123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/>
      <c r="AB7" s="9"/>
      <c r="AC7" s="9">
        <v>0</v>
      </c>
      <c r="AD7" s="9">
        <v>0</v>
      </c>
      <c r="AE7" s="10">
        <v>0</v>
      </c>
      <c r="AF7" s="9"/>
      <c r="AG7" s="9"/>
      <c r="AH7" s="10"/>
      <c r="AI7" s="9"/>
      <c r="AJ7" s="9"/>
      <c r="AK7" s="10"/>
    </row>
    <row r="8" spans="1:37" ht="45" customHeight="1">
      <c r="A8" s="43" t="s">
        <v>17</v>
      </c>
      <c r="B8" s="9">
        <v>1500</v>
      </c>
      <c r="C8" s="9">
        <v>1500</v>
      </c>
      <c r="D8" s="9">
        <v>0</v>
      </c>
      <c r="E8" s="9">
        <v>0</v>
      </c>
      <c r="F8" s="9">
        <v>0</v>
      </c>
      <c r="G8" s="9">
        <v>0</v>
      </c>
      <c r="H8" s="9">
        <v>2841</v>
      </c>
      <c r="I8" s="9">
        <v>2841</v>
      </c>
      <c r="J8" s="9">
        <v>0</v>
      </c>
      <c r="K8" s="9">
        <v>680</v>
      </c>
      <c r="L8" s="9">
        <v>680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/>
      <c r="AB8" s="9"/>
      <c r="AC8" s="9">
        <v>0</v>
      </c>
      <c r="AD8" s="9">
        <v>0</v>
      </c>
      <c r="AE8" s="9">
        <v>0</v>
      </c>
      <c r="AF8" s="9"/>
      <c r="AG8" s="9"/>
      <c r="AH8" s="9"/>
      <c r="AI8" s="9"/>
      <c r="AJ8" s="9"/>
      <c r="AK8" s="9"/>
    </row>
    <row r="9" spans="1:37" ht="45" customHeight="1">
      <c r="A9" s="43" t="s">
        <v>18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815</v>
      </c>
      <c r="I9" s="9">
        <v>815</v>
      </c>
      <c r="J9" s="9">
        <v>0</v>
      </c>
      <c r="K9" s="9">
        <v>431</v>
      </c>
      <c r="L9" s="9">
        <v>431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/>
      <c r="AB9" s="9"/>
      <c r="AC9" s="9">
        <v>0</v>
      </c>
      <c r="AD9" s="9">
        <v>0</v>
      </c>
      <c r="AE9" s="9">
        <v>0</v>
      </c>
      <c r="AF9" s="9"/>
      <c r="AG9" s="9"/>
      <c r="AH9" s="9"/>
      <c r="AI9" s="9"/>
      <c r="AJ9" s="9"/>
      <c r="AK9" s="9"/>
    </row>
    <row r="10" spans="1:37" ht="45" customHeight="1">
      <c r="A10" s="43" t="s">
        <v>19</v>
      </c>
      <c r="B10" s="9">
        <v>975</v>
      </c>
      <c r="C10" s="9">
        <v>975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420</v>
      </c>
      <c r="L10" s="9">
        <v>420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/>
      <c r="W10" s="9">
        <v>0</v>
      </c>
      <c r="X10" s="9">
        <v>0</v>
      </c>
      <c r="Y10" s="9"/>
      <c r="Z10" s="9">
        <v>0</v>
      </c>
      <c r="AA10" s="9"/>
      <c r="AB10" s="9"/>
      <c r="AC10" s="9">
        <v>0</v>
      </c>
      <c r="AD10" s="9"/>
      <c r="AE10" s="9"/>
      <c r="AF10" s="9"/>
      <c r="AG10" s="9"/>
      <c r="AH10" s="9"/>
      <c r="AI10" s="9"/>
      <c r="AJ10" s="9"/>
      <c r="AK10" s="9"/>
    </row>
    <row r="11" spans="1:37" ht="45" customHeight="1">
      <c r="A11" s="43" t="s">
        <v>20</v>
      </c>
      <c r="B11" s="9">
        <v>1000</v>
      </c>
      <c r="C11" s="9">
        <v>880</v>
      </c>
      <c r="D11" s="9">
        <v>120</v>
      </c>
      <c r="E11" s="9">
        <v>850</v>
      </c>
      <c r="F11" s="9">
        <v>850</v>
      </c>
      <c r="G11" s="9">
        <v>0</v>
      </c>
      <c r="H11" s="9">
        <v>463</v>
      </c>
      <c r="I11" s="9">
        <v>463</v>
      </c>
      <c r="J11" s="9">
        <v>0</v>
      </c>
      <c r="K11" s="9">
        <v>603</v>
      </c>
      <c r="L11" s="9">
        <v>600</v>
      </c>
      <c r="M11" s="9">
        <v>3</v>
      </c>
      <c r="N11" s="9">
        <v>0</v>
      </c>
      <c r="O11" s="9">
        <v>0</v>
      </c>
      <c r="P11" s="9">
        <v>0</v>
      </c>
      <c r="Q11" s="9">
        <v>700</v>
      </c>
      <c r="R11" s="9">
        <v>700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/>
      <c r="AB11" s="9"/>
      <c r="AC11" s="9">
        <v>0</v>
      </c>
      <c r="AD11" s="9">
        <v>0</v>
      </c>
      <c r="AE11" s="9">
        <v>0</v>
      </c>
      <c r="AF11" s="9"/>
      <c r="AG11" s="9"/>
      <c r="AH11" s="9"/>
      <c r="AI11" s="9"/>
      <c r="AJ11" s="9"/>
      <c r="AK11" s="9"/>
    </row>
    <row r="12" spans="1:37" ht="45" customHeight="1">
      <c r="A12" s="43" t="s">
        <v>21</v>
      </c>
      <c r="B12" s="9">
        <v>3100</v>
      </c>
      <c r="C12" s="9">
        <v>3100</v>
      </c>
      <c r="D12" s="9">
        <v>0</v>
      </c>
      <c r="E12" s="9">
        <v>0</v>
      </c>
      <c r="F12" s="9">
        <v>0</v>
      </c>
      <c r="G12" s="9">
        <v>0</v>
      </c>
      <c r="H12" s="9">
        <v>10814</v>
      </c>
      <c r="I12" s="9">
        <v>8325</v>
      </c>
      <c r="J12" s="9">
        <v>2489</v>
      </c>
      <c r="K12" s="9">
        <v>3538</v>
      </c>
      <c r="L12" s="9">
        <v>3538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/>
      <c r="V12" s="9"/>
      <c r="W12" s="9">
        <v>0</v>
      </c>
      <c r="X12" s="9"/>
      <c r="Y12" s="9"/>
      <c r="Z12" s="9">
        <v>0</v>
      </c>
      <c r="AA12" s="9"/>
      <c r="AB12" s="9"/>
      <c r="AC12" s="9">
        <v>0</v>
      </c>
      <c r="AD12" s="9"/>
      <c r="AE12" s="9"/>
      <c r="AF12" s="9"/>
      <c r="AG12" s="9"/>
      <c r="AH12" s="9"/>
      <c r="AI12" s="9"/>
      <c r="AJ12" s="9"/>
      <c r="AK12" s="9"/>
    </row>
    <row r="13" spans="1:37" ht="45" customHeight="1">
      <c r="A13" s="43" t="s">
        <v>22</v>
      </c>
      <c r="B13" s="9">
        <v>6000</v>
      </c>
      <c r="C13" s="9">
        <v>6000</v>
      </c>
      <c r="D13" s="9">
        <v>0</v>
      </c>
      <c r="E13" s="9">
        <v>2700</v>
      </c>
      <c r="F13" s="9">
        <v>2450</v>
      </c>
      <c r="G13" s="9">
        <v>250</v>
      </c>
      <c r="H13" s="9">
        <v>8717</v>
      </c>
      <c r="I13" s="9">
        <v>8717</v>
      </c>
      <c r="J13" s="9">
        <v>0</v>
      </c>
      <c r="K13" s="9">
        <v>2307</v>
      </c>
      <c r="L13" s="9">
        <v>2147</v>
      </c>
      <c r="M13" s="9">
        <v>160</v>
      </c>
      <c r="N13" s="9">
        <v>0</v>
      </c>
      <c r="O13" s="9">
        <v>0</v>
      </c>
      <c r="P13" s="9">
        <v>0</v>
      </c>
      <c r="Q13" s="9">
        <v>2709</v>
      </c>
      <c r="R13" s="9">
        <v>2709</v>
      </c>
      <c r="S13" s="9">
        <v>0</v>
      </c>
      <c r="T13" s="9">
        <v>0</v>
      </c>
      <c r="U13" s="9"/>
      <c r="V13" s="9"/>
      <c r="W13" s="9">
        <v>0</v>
      </c>
      <c r="X13" s="9"/>
      <c r="Y13" s="9"/>
      <c r="Z13" s="9">
        <v>0</v>
      </c>
      <c r="AA13" s="9"/>
      <c r="AB13" s="9"/>
      <c r="AC13" s="9">
        <v>0</v>
      </c>
      <c r="AD13" s="9"/>
      <c r="AE13" s="9"/>
      <c r="AF13" s="9"/>
      <c r="AG13" s="9"/>
      <c r="AH13" s="9"/>
      <c r="AI13" s="9"/>
      <c r="AJ13" s="9"/>
      <c r="AK13" s="9"/>
    </row>
    <row r="14" spans="1:37" ht="45" customHeight="1">
      <c r="A14" s="43" t="s">
        <v>23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420</v>
      </c>
      <c r="I14" s="9">
        <v>420</v>
      </c>
      <c r="J14" s="9">
        <v>0</v>
      </c>
      <c r="K14" s="9">
        <v>350</v>
      </c>
      <c r="L14" s="9">
        <v>348</v>
      </c>
      <c r="M14" s="9">
        <v>2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/>
      <c r="V14" s="9"/>
      <c r="W14" s="9">
        <v>0</v>
      </c>
      <c r="X14" s="9"/>
      <c r="Y14" s="9"/>
      <c r="Z14" s="9">
        <v>0</v>
      </c>
      <c r="AA14" s="9"/>
      <c r="AB14" s="9"/>
      <c r="AC14" s="9">
        <v>0</v>
      </c>
      <c r="AD14" s="9"/>
      <c r="AE14" s="9"/>
      <c r="AF14" s="9"/>
      <c r="AG14" s="9"/>
      <c r="AH14" s="9"/>
      <c r="AI14" s="9"/>
      <c r="AJ14" s="9"/>
      <c r="AK14" s="9"/>
    </row>
    <row r="15" spans="1:37" ht="45" customHeight="1">
      <c r="A15" s="43" t="s">
        <v>24</v>
      </c>
      <c r="B15" s="9">
        <v>2013</v>
      </c>
      <c r="C15" s="9">
        <v>2013</v>
      </c>
      <c r="D15" s="9">
        <v>0</v>
      </c>
      <c r="E15" s="9">
        <v>0</v>
      </c>
      <c r="F15" s="9">
        <v>0</v>
      </c>
      <c r="G15" s="9">
        <v>0</v>
      </c>
      <c r="H15" s="9">
        <v>12312</v>
      </c>
      <c r="I15" s="9">
        <v>12312</v>
      </c>
      <c r="J15" s="9">
        <v>0</v>
      </c>
      <c r="K15" s="9">
        <v>971</v>
      </c>
      <c r="L15" s="9">
        <v>971</v>
      </c>
      <c r="M15" s="9">
        <v>0</v>
      </c>
      <c r="N15" s="9">
        <v>0</v>
      </c>
      <c r="O15" s="9">
        <v>0</v>
      </c>
      <c r="P15" s="9">
        <v>0</v>
      </c>
      <c r="Q15" s="9">
        <v>4229</v>
      </c>
      <c r="R15" s="9">
        <v>4229</v>
      </c>
      <c r="S15" s="9">
        <v>0</v>
      </c>
      <c r="T15" s="9">
        <v>0</v>
      </c>
      <c r="U15" s="9"/>
      <c r="V15" s="9"/>
      <c r="W15" s="9">
        <v>0</v>
      </c>
      <c r="X15" s="9"/>
      <c r="Y15" s="9"/>
      <c r="Z15" s="9">
        <v>0</v>
      </c>
      <c r="AA15" s="9"/>
      <c r="AB15" s="9"/>
      <c r="AC15" s="9">
        <v>0</v>
      </c>
      <c r="AD15" s="9"/>
      <c r="AE15" s="9"/>
      <c r="AF15" s="9"/>
      <c r="AG15" s="9"/>
      <c r="AH15" s="9"/>
      <c r="AI15" s="9"/>
      <c r="AJ15" s="9"/>
      <c r="AK15" s="9"/>
    </row>
    <row r="16" spans="1:37" ht="45" customHeight="1">
      <c r="A16" s="43" t="s">
        <v>25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246</v>
      </c>
      <c r="L16" s="9">
        <v>246</v>
      </c>
      <c r="M16" s="9">
        <v>0</v>
      </c>
      <c r="N16" s="9">
        <v>0</v>
      </c>
      <c r="O16" s="9">
        <v>0</v>
      </c>
      <c r="P16" s="9"/>
      <c r="Q16" s="9">
        <v>0</v>
      </c>
      <c r="R16" s="9"/>
      <c r="S16" s="9"/>
      <c r="T16" s="9">
        <v>0</v>
      </c>
      <c r="U16" s="9"/>
      <c r="V16" s="9"/>
      <c r="W16" s="9">
        <v>0</v>
      </c>
      <c r="X16" s="9"/>
      <c r="Y16" s="9"/>
      <c r="Z16" s="9">
        <v>0</v>
      </c>
      <c r="AA16" s="9"/>
      <c r="AB16" s="9"/>
      <c r="AC16" s="9">
        <v>0</v>
      </c>
      <c r="AD16" s="9"/>
      <c r="AE16" s="9"/>
      <c r="AF16" s="9"/>
      <c r="AG16" s="9"/>
      <c r="AH16" s="9"/>
      <c r="AI16" s="9"/>
      <c r="AJ16" s="9"/>
      <c r="AK16" s="9"/>
    </row>
    <row r="17" spans="1:37" ht="45" customHeight="1">
      <c r="A17" s="43" t="s">
        <v>26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477</v>
      </c>
      <c r="I17" s="9">
        <v>477</v>
      </c>
      <c r="J17" s="9">
        <v>0</v>
      </c>
      <c r="K17" s="9">
        <v>150</v>
      </c>
      <c r="L17" s="9">
        <v>147</v>
      </c>
      <c r="M17" s="9">
        <v>3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/>
      <c r="T17" s="9">
        <v>0</v>
      </c>
      <c r="U17" s="9"/>
      <c r="V17" s="9"/>
      <c r="W17" s="9">
        <v>0</v>
      </c>
      <c r="X17" s="9"/>
      <c r="Y17" s="9"/>
      <c r="Z17" s="9">
        <v>0</v>
      </c>
      <c r="AA17" s="9"/>
      <c r="AB17" s="9"/>
      <c r="AC17" s="9">
        <v>0</v>
      </c>
      <c r="AD17" s="9"/>
      <c r="AE17" s="9"/>
      <c r="AF17" s="9"/>
      <c r="AG17" s="9"/>
      <c r="AH17" s="9"/>
      <c r="AI17" s="9"/>
      <c r="AJ17" s="9"/>
      <c r="AK17" s="9"/>
    </row>
    <row r="18" spans="1:37" ht="45" customHeight="1">
      <c r="A18" s="43" t="s">
        <v>27</v>
      </c>
      <c r="B18" s="9">
        <v>4300</v>
      </c>
      <c r="C18" s="9">
        <v>4240</v>
      </c>
      <c r="D18" s="9">
        <v>60</v>
      </c>
      <c r="E18" s="9">
        <v>0</v>
      </c>
      <c r="F18" s="9">
        <v>0</v>
      </c>
      <c r="G18" s="9">
        <v>0</v>
      </c>
      <c r="H18" s="9">
        <v>870</v>
      </c>
      <c r="I18" s="9">
        <v>870</v>
      </c>
      <c r="J18" s="9">
        <v>0</v>
      </c>
      <c r="K18" s="9">
        <v>1243</v>
      </c>
      <c r="L18" s="9">
        <v>1243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/>
      <c r="T18" s="9">
        <v>0</v>
      </c>
      <c r="U18" s="9"/>
      <c r="V18" s="9"/>
      <c r="W18" s="9">
        <v>0</v>
      </c>
      <c r="X18" s="9"/>
      <c r="Y18" s="9"/>
      <c r="Z18" s="9">
        <v>0</v>
      </c>
      <c r="AA18" s="9"/>
      <c r="AB18" s="9"/>
      <c r="AC18" s="9">
        <v>0</v>
      </c>
      <c r="AD18" s="9"/>
      <c r="AE18" s="9"/>
      <c r="AF18" s="9"/>
      <c r="AG18" s="9"/>
      <c r="AH18" s="9"/>
      <c r="AI18" s="9"/>
      <c r="AJ18" s="9"/>
      <c r="AK18" s="9"/>
    </row>
    <row r="19" spans="1:37" ht="45" customHeight="1">
      <c r="A19" s="43" t="s">
        <v>28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450</v>
      </c>
      <c r="L19" s="9">
        <v>450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/>
      <c r="T19" s="9">
        <v>0</v>
      </c>
      <c r="U19" s="9"/>
      <c r="V19" s="9"/>
      <c r="W19" s="9">
        <v>0</v>
      </c>
      <c r="X19" s="9"/>
      <c r="Y19" s="9"/>
      <c r="Z19" s="9">
        <v>0</v>
      </c>
      <c r="AA19" s="9"/>
      <c r="AB19" s="9"/>
      <c r="AC19" s="9">
        <v>0</v>
      </c>
      <c r="AD19" s="9"/>
      <c r="AE19" s="9"/>
      <c r="AF19" s="9"/>
      <c r="AG19" s="9"/>
      <c r="AH19" s="9"/>
      <c r="AI19" s="9"/>
      <c r="AJ19" s="9"/>
      <c r="AK19" s="9"/>
    </row>
    <row r="20" spans="1:37" ht="45" customHeight="1">
      <c r="A20" s="43" t="s">
        <v>29</v>
      </c>
      <c r="B20" s="9">
        <v>250</v>
      </c>
      <c r="C20" s="9">
        <v>250</v>
      </c>
      <c r="D20" s="9">
        <v>0</v>
      </c>
      <c r="E20" s="9">
        <v>0</v>
      </c>
      <c r="F20" s="9">
        <v>0</v>
      </c>
      <c r="G20" s="9">
        <v>0</v>
      </c>
      <c r="H20" s="9">
        <v>867</v>
      </c>
      <c r="I20" s="9">
        <v>867</v>
      </c>
      <c r="J20" s="9">
        <v>0</v>
      </c>
      <c r="K20" s="9">
        <v>420</v>
      </c>
      <c r="L20" s="9">
        <v>420</v>
      </c>
      <c r="M20" s="9">
        <v>0</v>
      </c>
      <c r="N20" s="9">
        <v>0</v>
      </c>
      <c r="O20" s="9">
        <v>0</v>
      </c>
      <c r="P20" s="9"/>
      <c r="Q20" s="9">
        <v>0</v>
      </c>
      <c r="R20" s="9"/>
      <c r="S20" s="9"/>
      <c r="T20" s="9">
        <v>0</v>
      </c>
      <c r="U20" s="9"/>
      <c r="V20" s="9"/>
      <c r="W20" s="9">
        <v>0</v>
      </c>
      <c r="X20" s="9"/>
      <c r="Y20" s="9"/>
      <c r="Z20" s="9">
        <v>0</v>
      </c>
      <c r="AA20" s="9"/>
      <c r="AB20" s="9"/>
      <c r="AC20" s="9">
        <v>0</v>
      </c>
      <c r="AD20" s="9"/>
      <c r="AE20" s="9"/>
      <c r="AF20" s="9"/>
      <c r="AG20" s="9"/>
      <c r="AH20" s="9"/>
      <c r="AI20" s="9"/>
      <c r="AJ20" s="9"/>
      <c r="AK20" s="9"/>
    </row>
    <row r="21" spans="1:37" ht="45" customHeight="1">
      <c r="A21" s="43" t="s">
        <v>30</v>
      </c>
      <c r="B21" s="9">
        <v>600</v>
      </c>
      <c r="C21" s="9">
        <v>600</v>
      </c>
      <c r="D21" s="9">
        <v>0</v>
      </c>
      <c r="E21" s="9">
        <v>0</v>
      </c>
      <c r="F21" s="9">
        <v>0</v>
      </c>
      <c r="G21" s="9">
        <v>0</v>
      </c>
      <c r="H21" s="9">
        <v>3236</v>
      </c>
      <c r="I21" s="9">
        <v>1389</v>
      </c>
      <c r="J21" s="9">
        <v>1847</v>
      </c>
      <c r="K21" s="9">
        <v>500</v>
      </c>
      <c r="L21" s="9">
        <v>470</v>
      </c>
      <c r="M21" s="9">
        <v>30</v>
      </c>
      <c r="N21" s="9">
        <v>0</v>
      </c>
      <c r="O21" s="9">
        <v>0</v>
      </c>
      <c r="P21" s="9"/>
      <c r="Q21" s="9">
        <v>0</v>
      </c>
      <c r="R21" s="9"/>
      <c r="S21" s="9"/>
      <c r="T21" s="9">
        <v>0</v>
      </c>
      <c r="U21" s="9"/>
      <c r="V21" s="9"/>
      <c r="W21" s="9">
        <v>0</v>
      </c>
      <c r="X21" s="9"/>
      <c r="Y21" s="9"/>
      <c r="Z21" s="9">
        <v>0</v>
      </c>
      <c r="AA21" s="9"/>
      <c r="AB21" s="9"/>
      <c r="AC21" s="9">
        <v>0</v>
      </c>
      <c r="AD21" s="9"/>
      <c r="AE21" s="9"/>
      <c r="AF21" s="9"/>
      <c r="AG21" s="9"/>
      <c r="AH21" s="9"/>
      <c r="AI21" s="9"/>
      <c r="AJ21" s="9"/>
      <c r="AK21" s="9"/>
    </row>
    <row r="22" spans="1:37" ht="45" customHeight="1">
      <c r="A22" s="43" t="s">
        <v>31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1033</v>
      </c>
      <c r="I22" s="9">
        <v>1033</v>
      </c>
      <c r="J22" s="9">
        <v>0</v>
      </c>
      <c r="K22" s="9">
        <v>550</v>
      </c>
      <c r="L22" s="9">
        <v>550</v>
      </c>
      <c r="M22" s="9">
        <v>0</v>
      </c>
      <c r="N22" s="9">
        <v>0</v>
      </c>
      <c r="O22" s="9"/>
      <c r="P22" s="9"/>
      <c r="Q22" s="9">
        <v>0</v>
      </c>
      <c r="R22" s="9"/>
      <c r="S22" s="9"/>
      <c r="T22" s="9">
        <v>0</v>
      </c>
      <c r="U22" s="9"/>
      <c r="V22" s="9"/>
      <c r="W22" s="9">
        <v>0</v>
      </c>
      <c r="X22" s="9"/>
      <c r="Y22" s="9"/>
      <c r="Z22" s="9">
        <v>0</v>
      </c>
      <c r="AA22" s="9"/>
      <c r="AB22" s="9"/>
      <c r="AC22" s="9">
        <v>0</v>
      </c>
      <c r="AD22" s="9"/>
      <c r="AE22" s="9"/>
      <c r="AF22" s="9"/>
      <c r="AG22" s="9"/>
      <c r="AH22" s="9"/>
      <c r="AI22" s="9"/>
      <c r="AJ22" s="9"/>
      <c r="AK22" s="9"/>
    </row>
    <row r="23" spans="1:37" ht="45" customHeight="1">
      <c r="A23" s="43" t="s">
        <v>32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1368</v>
      </c>
      <c r="I23" s="9">
        <v>1368</v>
      </c>
      <c r="J23" s="9">
        <v>0</v>
      </c>
      <c r="K23" s="9">
        <v>380</v>
      </c>
      <c r="L23" s="9">
        <v>380</v>
      </c>
      <c r="M23" s="9">
        <v>0</v>
      </c>
      <c r="N23" s="9">
        <v>0</v>
      </c>
      <c r="O23" s="9"/>
      <c r="P23" s="9"/>
      <c r="Q23" s="9">
        <v>0</v>
      </c>
      <c r="R23" s="9"/>
      <c r="S23" s="9"/>
      <c r="T23" s="9">
        <v>0</v>
      </c>
      <c r="U23" s="9"/>
      <c r="V23" s="9"/>
      <c r="W23" s="9">
        <v>0</v>
      </c>
      <c r="X23" s="9"/>
      <c r="Y23" s="9"/>
      <c r="Z23" s="9">
        <v>0</v>
      </c>
      <c r="AA23" s="9"/>
      <c r="AB23" s="9"/>
      <c r="AC23" s="9">
        <v>0</v>
      </c>
      <c r="AD23" s="9"/>
      <c r="AE23" s="9"/>
      <c r="AF23" s="9"/>
      <c r="AG23" s="9"/>
      <c r="AH23" s="9"/>
      <c r="AI23" s="9"/>
      <c r="AJ23" s="9"/>
      <c r="AK23" s="9"/>
    </row>
    <row r="24" spans="1:37" ht="45" customHeight="1">
      <c r="A24" s="43" t="s">
        <v>33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700</v>
      </c>
      <c r="L24" s="9">
        <v>686</v>
      </c>
      <c r="M24" s="9">
        <v>14</v>
      </c>
      <c r="N24" s="9">
        <v>0</v>
      </c>
      <c r="O24" s="9"/>
      <c r="P24" s="9"/>
      <c r="Q24" s="9">
        <v>0</v>
      </c>
      <c r="R24" s="9"/>
      <c r="S24" s="9"/>
      <c r="T24" s="9">
        <v>0</v>
      </c>
      <c r="U24" s="9"/>
      <c r="V24" s="9"/>
      <c r="W24" s="9">
        <v>0</v>
      </c>
      <c r="X24" s="9"/>
      <c r="Y24" s="9"/>
      <c r="Z24" s="9">
        <v>0</v>
      </c>
      <c r="AA24" s="9"/>
      <c r="AB24" s="9"/>
      <c r="AC24" s="9">
        <v>0</v>
      </c>
      <c r="AD24" s="9"/>
      <c r="AE24" s="9"/>
      <c r="AF24" s="9"/>
      <c r="AG24" s="9"/>
      <c r="AH24" s="9"/>
      <c r="AI24" s="9"/>
      <c r="AJ24" s="9"/>
      <c r="AK24" s="9"/>
    </row>
    <row r="25" spans="1:37" ht="45" customHeight="1">
      <c r="A25" s="43" t="s">
        <v>34</v>
      </c>
      <c r="B25" s="9">
        <v>1275</v>
      </c>
      <c r="C25" s="9">
        <v>1275</v>
      </c>
      <c r="D25" s="9">
        <v>0</v>
      </c>
      <c r="E25" s="9">
        <v>0</v>
      </c>
      <c r="F25" s="9">
        <v>0</v>
      </c>
      <c r="G25" s="9">
        <v>0</v>
      </c>
      <c r="H25" s="9">
        <v>520</v>
      </c>
      <c r="I25" s="9">
        <v>364</v>
      </c>
      <c r="J25" s="9">
        <v>156</v>
      </c>
      <c r="K25" s="9">
        <v>1378</v>
      </c>
      <c r="L25" s="9">
        <v>1366</v>
      </c>
      <c r="M25" s="9">
        <v>12</v>
      </c>
      <c r="N25" s="9">
        <v>0</v>
      </c>
      <c r="O25" s="9"/>
      <c r="P25" s="9"/>
      <c r="Q25" s="9">
        <v>0</v>
      </c>
      <c r="R25" s="9"/>
      <c r="S25" s="9"/>
      <c r="T25" s="9">
        <v>0</v>
      </c>
      <c r="U25" s="9"/>
      <c r="V25" s="9"/>
      <c r="W25" s="9">
        <v>0</v>
      </c>
      <c r="X25" s="9"/>
      <c r="Y25" s="9"/>
      <c r="Z25" s="9">
        <v>0</v>
      </c>
      <c r="AA25" s="9"/>
      <c r="AB25" s="9"/>
      <c r="AC25" s="9">
        <v>0</v>
      </c>
      <c r="AD25" s="9"/>
      <c r="AE25" s="9"/>
      <c r="AF25" s="9"/>
      <c r="AG25" s="9"/>
      <c r="AH25" s="9"/>
      <c r="AI25" s="9"/>
      <c r="AJ25" s="9"/>
      <c r="AK25" s="9"/>
    </row>
    <row r="26" spans="1:37" ht="45" customHeight="1">
      <c r="A26" s="43" t="s">
        <v>35</v>
      </c>
      <c r="B26" s="9">
        <v>1535</v>
      </c>
      <c r="C26" s="9">
        <v>1510</v>
      </c>
      <c r="D26" s="9">
        <v>25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513</v>
      </c>
      <c r="L26" s="9">
        <v>513</v>
      </c>
      <c r="M26" s="9">
        <v>0</v>
      </c>
      <c r="N26" s="9">
        <v>0</v>
      </c>
      <c r="O26" s="9"/>
      <c r="P26" s="9"/>
      <c r="Q26" s="9">
        <v>0</v>
      </c>
      <c r="R26" s="9"/>
      <c r="S26" s="9"/>
      <c r="T26" s="9">
        <v>0</v>
      </c>
      <c r="U26" s="9"/>
      <c r="V26" s="9"/>
      <c r="W26" s="9">
        <v>0</v>
      </c>
      <c r="X26" s="9"/>
      <c r="Y26" s="9"/>
      <c r="Z26" s="9">
        <v>0</v>
      </c>
      <c r="AA26" s="9"/>
      <c r="AB26" s="9"/>
      <c r="AC26" s="9">
        <v>0</v>
      </c>
      <c r="AD26" s="9"/>
      <c r="AE26" s="9"/>
      <c r="AF26" s="9"/>
      <c r="AG26" s="9"/>
      <c r="AH26" s="9"/>
      <c r="AI26" s="9"/>
      <c r="AJ26" s="9"/>
      <c r="AK26" s="9"/>
    </row>
    <row r="27" spans="1:37" ht="45" customHeight="1">
      <c r="A27" s="43" t="s">
        <v>36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376</v>
      </c>
      <c r="I27" s="9">
        <v>376</v>
      </c>
      <c r="J27" s="9">
        <v>0</v>
      </c>
      <c r="K27" s="9">
        <v>710</v>
      </c>
      <c r="L27" s="9">
        <v>710</v>
      </c>
      <c r="M27" s="9">
        <v>0</v>
      </c>
      <c r="N27" s="9">
        <v>0</v>
      </c>
      <c r="O27" s="9"/>
      <c r="P27" s="9"/>
      <c r="Q27" s="9">
        <v>0</v>
      </c>
      <c r="R27" s="9"/>
      <c r="S27" s="9"/>
      <c r="T27" s="9">
        <v>0</v>
      </c>
      <c r="U27" s="9"/>
      <c r="V27" s="9"/>
      <c r="W27" s="9">
        <v>0</v>
      </c>
      <c r="X27" s="9"/>
      <c r="Y27" s="9"/>
      <c r="Z27" s="9">
        <v>0</v>
      </c>
      <c r="AA27" s="9"/>
      <c r="AB27" s="9"/>
      <c r="AC27" s="9">
        <v>0</v>
      </c>
      <c r="AD27" s="9"/>
      <c r="AE27" s="9"/>
      <c r="AF27" s="9"/>
      <c r="AG27" s="9"/>
      <c r="AH27" s="9"/>
      <c r="AI27" s="9"/>
      <c r="AJ27" s="9"/>
      <c r="AK27" s="9"/>
    </row>
    <row r="28" spans="1:37" ht="45" customHeight="1">
      <c r="A28" s="43" t="s">
        <v>37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158</v>
      </c>
      <c r="L28" s="9">
        <v>158</v>
      </c>
      <c r="M28" s="9">
        <v>0</v>
      </c>
      <c r="N28" s="9">
        <v>0</v>
      </c>
      <c r="O28" s="9"/>
      <c r="P28" s="9"/>
      <c r="Q28" s="9">
        <v>0</v>
      </c>
      <c r="R28" s="9"/>
      <c r="S28" s="9"/>
      <c r="T28" s="9">
        <v>0</v>
      </c>
      <c r="U28" s="9"/>
      <c r="V28" s="9"/>
      <c r="W28" s="9">
        <v>0</v>
      </c>
      <c r="X28" s="9"/>
      <c r="Y28" s="9"/>
      <c r="Z28" s="9">
        <v>0</v>
      </c>
      <c r="AA28" s="9"/>
      <c r="AB28" s="9"/>
      <c r="AC28" s="9">
        <v>0</v>
      </c>
      <c r="AD28" s="9"/>
      <c r="AE28" s="9"/>
      <c r="AF28" s="9"/>
      <c r="AG28" s="9"/>
      <c r="AH28" s="9"/>
      <c r="AI28" s="9"/>
      <c r="AJ28" s="9"/>
      <c r="AK28" s="9"/>
    </row>
    <row r="29" spans="1:37" ht="45" customHeight="1">
      <c r="A29" s="43" t="s">
        <v>38</v>
      </c>
      <c r="B29" s="9">
        <v>720</v>
      </c>
      <c r="C29" s="9">
        <v>720</v>
      </c>
      <c r="D29" s="9">
        <v>0</v>
      </c>
      <c r="E29" s="9">
        <v>0</v>
      </c>
      <c r="F29" s="9">
        <v>0</v>
      </c>
      <c r="G29" s="9">
        <v>0</v>
      </c>
      <c r="H29" s="9">
        <v>3693</v>
      </c>
      <c r="I29" s="9">
        <v>2983</v>
      </c>
      <c r="J29" s="9">
        <v>710</v>
      </c>
      <c r="K29" s="9">
        <v>1262</v>
      </c>
      <c r="L29" s="9">
        <v>1242</v>
      </c>
      <c r="M29" s="9">
        <v>20</v>
      </c>
      <c r="N29" s="9">
        <v>0</v>
      </c>
      <c r="O29" s="9"/>
      <c r="P29" s="9"/>
      <c r="Q29" s="9">
        <v>0</v>
      </c>
      <c r="R29" s="9"/>
      <c r="S29" s="9"/>
      <c r="T29" s="9">
        <v>0</v>
      </c>
      <c r="U29" s="9"/>
      <c r="V29" s="9"/>
      <c r="W29" s="9">
        <v>0</v>
      </c>
      <c r="X29" s="9"/>
      <c r="Y29" s="9"/>
      <c r="Z29" s="9">
        <v>0</v>
      </c>
      <c r="AA29" s="9"/>
      <c r="AB29" s="9"/>
      <c r="AC29" s="9">
        <v>0</v>
      </c>
      <c r="AD29" s="9"/>
      <c r="AE29" s="9"/>
      <c r="AF29" s="9"/>
      <c r="AG29" s="9"/>
      <c r="AH29" s="9"/>
      <c r="AI29" s="9"/>
      <c r="AJ29" s="9"/>
      <c r="AK29" s="9"/>
    </row>
    <row r="30" spans="1:37" ht="45" customHeight="1">
      <c r="A30" s="43" t="s">
        <v>39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210</v>
      </c>
      <c r="L30" s="9">
        <v>210</v>
      </c>
      <c r="M30" s="9">
        <v>0</v>
      </c>
      <c r="N30" s="9">
        <v>0</v>
      </c>
      <c r="O30" s="9"/>
      <c r="P30" s="9"/>
      <c r="Q30" s="9">
        <v>0</v>
      </c>
      <c r="R30" s="9"/>
      <c r="S30" s="9"/>
      <c r="T30" s="9">
        <v>0</v>
      </c>
      <c r="U30" s="9"/>
      <c r="V30" s="9"/>
      <c r="W30" s="9">
        <v>0</v>
      </c>
      <c r="X30" s="9"/>
      <c r="Y30" s="9"/>
      <c r="Z30" s="9">
        <v>0</v>
      </c>
      <c r="AA30" s="9"/>
      <c r="AB30" s="9"/>
      <c r="AC30" s="9">
        <v>0</v>
      </c>
      <c r="AD30" s="9"/>
      <c r="AE30" s="9"/>
      <c r="AF30" s="9"/>
      <c r="AG30" s="9"/>
      <c r="AH30" s="9"/>
      <c r="AI30" s="9"/>
      <c r="AJ30" s="9"/>
      <c r="AK30" s="9"/>
    </row>
    <row r="31" spans="1:37" ht="45" customHeight="1">
      <c r="A31" s="43" t="s">
        <v>40</v>
      </c>
      <c r="B31" s="9">
        <v>1228</v>
      </c>
      <c r="C31" s="9">
        <v>1228</v>
      </c>
      <c r="D31" s="9">
        <v>0</v>
      </c>
      <c r="E31" s="9">
        <v>0</v>
      </c>
      <c r="F31" s="9">
        <v>0</v>
      </c>
      <c r="G31" s="9">
        <v>0</v>
      </c>
      <c r="H31" s="9">
        <v>802</v>
      </c>
      <c r="I31" s="9">
        <v>617</v>
      </c>
      <c r="J31" s="9">
        <v>185</v>
      </c>
      <c r="K31" s="9">
        <v>1200</v>
      </c>
      <c r="L31" s="9">
        <v>1175</v>
      </c>
      <c r="M31" s="9">
        <v>25</v>
      </c>
      <c r="N31" s="9">
        <v>0</v>
      </c>
      <c r="O31" s="9"/>
      <c r="P31" s="9"/>
      <c r="Q31" s="9">
        <v>0</v>
      </c>
      <c r="R31" s="9"/>
      <c r="S31" s="9"/>
      <c r="T31" s="9">
        <v>0</v>
      </c>
      <c r="U31" s="9"/>
      <c r="V31" s="9"/>
      <c r="W31" s="9">
        <v>0</v>
      </c>
      <c r="X31" s="9"/>
      <c r="Y31" s="9"/>
      <c r="Z31" s="9">
        <v>0</v>
      </c>
      <c r="AA31" s="9"/>
      <c r="AB31" s="9"/>
      <c r="AC31" s="9">
        <v>0</v>
      </c>
      <c r="AD31" s="9"/>
      <c r="AE31" s="9"/>
      <c r="AF31" s="9"/>
      <c r="AG31" s="9"/>
      <c r="AH31" s="9"/>
      <c r="AI31" s="9"/>
      <c r="AJ31" s="9"/>
      <c r="AK31" s="9"/>
    </row>
    <row r="32" spans="1:37" ht="45" customHeight="1">
      <c r="A32" s="43" t="s">
        <v>41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997</v>
      </c>
      <c r="I32" s="9">
        <v>997</v>
      </c>
      <c r="J32" s="9">
        <v>0</v>
      </c>
      <c r="K32" s="9">
        <v>600</v>
      </c>
      <c r="L32" s="9">
        <v>600</v>
      </c>
      <c r="M32" s="9">
        <v>0</v>
      </c>
      <c r="N32" s="9">
        <v>0</v>
      </c>
      <c r="O32" s="9"/>
      <c r="P32" s="9"/>
      <c r="Q32" s="9">
        <v>0</v>
      </c>
      <c r="R32" s="9"/>
      <c r="S32" s="9"/>
      <c r="T32" s="9">
        <v>0</v>
      </c>
      <c r="U32" s="9"/>
      <c r="V32" s="9"/>
      <c r="W32" s="9">
        <v>0</v>
      </c>
      <c r="X32" s="9"/>
      <c r="Y32" s="9"/>
      <c r="Z32" s="9">
        <v>0</v>
      </c>
      <c r="AA32" s="9"/>
      <c r="AB32" s="9"/>
      <c r="AC32" s="9">
        <v>0</v>
      </c>
      <c r="AD32" s="9"/>
      <c r="AE32" s="9"/>
      <c r="AF32" s="9"/>
      <c r="AG32" s="9"/>
      <c r="AH32" s="9"/>
      <c r="AI32" s="9"/>
      <c r="AJ32" s="9"/>
      <c r="AK32" s="9"/>
    </row>
    <row r="33" spans="1:37" ht="45" customHeight="1">
      <c r="A33" s="43" t="s">
        <v>42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207</v>
      </c>
      <c r="I33" s="9">
        <v>207</v>
      </c>
      <c r="J33" s="9">
        <v>0</v>
      </c>
      <c r="K33" s="9">
        <v>0</v>
      </c>
      <c r="L33" s="9"/>
      <c r="M33" s="9"/>
      <c r="N33" s="9">
        <v>0</v>
      </c>
      <c r="O33" s="9"/>
      <c r="P33" s="9"/>
      <c r="Q33" s="9">
        <v>0</v>
      </c>
      <c r="R33" s="9"/>
      <c r="S33" s="9"/>
      <c r="T33" s="9">
        <v>0</v>
      </c>
      <c r="U33" s="9"/>
      <c r="V33" s="9"/>
      <c r="W33" s="9">
        <v>0</v>
      </c>
      <c r="X33" s="9"/>
      <c r="Y33" s="9"/>
      <c r="Z33" s="9">
        <v>0</v>
      </c>
      <c r="AA33" s="9"/>
      <c r="AB33" s="9"/>
      <c r="AC33" s="9">
        <v>0</v>
      </c>
      <c r="AD33" s="9"/>
      <c r="AE33" s="9"/>
      <c r="AF33" s="9"/>
      <c r="AG33" s="9"/>
      <c r="AH33" s="9"/>
      <c r="AI33" s="9"/>
      <c r="AJ33" s="9"/>
      <c r="AK33" s="9"/>
    </row>
    <row r="34" spans="1:37" ht="45" customHeight="1">
      <c r="A34" s="43" t="s">
        <v>43</v>
      </c>
      <c r="B34" s="9">
        <v>1800</v>
      </c>
      <c r="C34" s="9">
        <v>1750</v>
      </c>
      <c r="D34" s="9">
        <v>50</v>
      </c>
      <c r="E34" s="9">
        <v>0</v>
      </c>
      <c r="F34" s="9">
        <v>0</v>
      </c>
      <c r="G34" s="9">
        <v>0</v>
      </c>
      <c r="H34" s="9">
        <v>763</v>
      </c>
      <c r="I34" s="9">
        <v>763</v>
      </c>
      <c r="J34" s="9">
        <v>0</v>
      </c>
      <c r="K34" s="9">
        <v>750</v>
      </c>
      <c r="L34" s="9">
        <v>750</v>
      </c>
      <c r="M34" s="9">
        <v>0</v>
      </c>
      <c r="N34" s="9">
        <v>0</v>
      </c>
      <c r="O34" s="9"/>
      <c r="P34" s="9"/>
      <c r="Q34" s="9">
        <v>0</v>
      </c>
      <c r="R34" s="9"/>
      <c r="S34" s="9"/>
      <c r="T34" s="9">
        <v>0</v>
      </c>
      <c r="U34" s="9"/>
      <c r="V34" s="9"/>
      <c r="W34" s="9">
        <v>0</v>
      </c>
      <c r="X34" s="9"/>
      <c r="Y34" s="9"/>
      <c r="Z34" s="9">
        <v>0</v>
      </c>
      <c r="AA34" s="9"/>
      <c r="AB34" s="9"/>
      <c r="AC34" s="9">
        <v>0</v>
      </c>
      <c r="AD34" s="9"/>
      <c r="AE34" s="9"/>
      <c r="AF34" s="9"/>
      <c r="AG34" s="9"/>
      <c r="AH34" s="9"/>
      <c r="AI34" s="9"/>
      <c r="AJ34" s="9"/>
      <c r="AK34" s="9"/>
    </row>
    <row r="35" spans="1:37" ht="45" customHeight="1">
      <c r="A35" s="43" t="s">
        <v>44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502</v>
      </c>
      <c r="L35" s="9">
        <v>478</v>
      </c>
      <c r="M35" s="9">
        <v>24</v>
      </c>
      <c r="N35" s="9">
        <v>0</v>
      </c>
      <c r="O35" s="9">
        <v>0</v>
      </c>
      <c r="P35" s="9"/>
      <c r="Q35" s="9">
        <v>0</v>
      </c>
      <c r="R35" s="9"/>
      <c r="S35" s="9"/>
      <c r="T35" s="9">
        <v>0</v>
      </c>
      <c r="U35" s="9"/>
      <c r="V35" s="9"/>
      <c r="W35" s="9">
        <v>0</v>
      </c>
      <c r="X35" s="9"/>
      <c r="Y35" s="9"/>
      <c r="Z35" s="9">
        <v>0</v>
      </c>
      <c r="AA35" s="9"/>
      <c r="AB35" s="9"/>
      <c r="AC35" s="9">
        <v>0</v>
      </c>
      <c r="AD35" s="9"/>
      <c r="AE35" s="9"/>
      <c r="AF35" s="9"/>
      <c r="AG35" s="9"/>
      <c r="AH35" s="9"/>
      <c r="AI35" s="9"/>
      <c r="AJ35" s="9"/>
      <c r="AK35" s="9"/>
    </row>
    <row r="36" spans="1:37" ht="45" customHeight="1">
      <c r="A36" s="43" t="s">
        <v>45</v>
      </c>
      <c r="B36" s="9">
        <v>1700</v>
      </c>
      <c r="C36" s="9">
        <v>1700</v>
      </c>
      <c r="D36" s="9">
        <v>0</v>
      </c>
      <c r="E36" s="9">
        <v>0</v>
      </c>
      <c r="F36" s="9">
        <v>0</v>
      </c>
      <c r="G36" s="9">
        <v>0</v>
      </c>
      <c r="H36" s="9">
        <v>1003</v>
      </c>
      <c r="I36" s="9">
        <v>987</v>
      </c>
      <c r="J36" s="9">
        <v>16</v>
      </c>
      <c r="K36" s="9">
        <v>685</v>
      </c>
      <c r="L36" s="9">
        <v>685</v>
      </c>
      <c r="M36" s="9">
        <v>0</v>
      </c>
      <c r="N36" s="9">
        <v>0</v>
      </c>
      <c r="O36" s="9"/>
      <c r="P36" s="9"/>
      <c r="Q36" s="9">
        <v>0</v>
      </c>
      <c r="R36" s="9"/>
      <c r="S36" s="9"/>
      <c r="T36" s="9">
        <v>0</v>
      </c>
      <c r="U36" s="9"/>
      <c r="V36" s="9"/>
      <c r="W36" s="9">
        <v>0</v>
      </c>
      <c r="X36" s="9"/>
      <c r="Y36" s="9"/>
      <c r="Z36" s="9">
        <v>0</v>
      </c>
      <c r="AA36" s="9"/>
      <c r="AB36" s="9"/>
      <c r="AC36" s="9">
        <v>0</v>
      </c>
      <c r="AD36" s="9"/>
      <c r="AE36" s="9"/>
      <c r="AF36" s="9"/>
      <c r="AG36" s="9"/>
      <c r="AH36" s="9"/>
      <c r="AI36" s="9"/>
      <c r="AJ36" s="9"/>
      <c r="AK36" s="9"/>
    </row>
    <row r="37" spans="1:37" ht="45" customHeight="1">
      <c r="A37" s="43" t="s">
        <v>46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201</v>
      </c>
      <c r="I37" s="9">
        <v>16</v>
      </c>
      <c r="J37" s="9">
        <v>185</v>
      </c>
      <c r="K37" s="9">
        <v>789</v>
      </c>
      <c r="L37" s="9">
        <v>786</v>
      </c>
      <c r="M37" s="9">
        <v>3</v>
      </c>
      <c r="N37" s="9">
        <v>0</v>
      </c>
      <c r="O37" s="9"/>
      <c r="P37" s="9"/>
      <c r="Q37" s="9">
        <v>0</v>
      </c>
      <c r="R37" s="9"/>
      <c r="S37" s="9"/>
      <c r="T37" s="9">
        <v>0</v>
      </c>
      <c r="U37" s="9"/>
      <c r="V37" s="9"/>
      <c r="W37" s="9">
        <v>0</v>
      </c>
      <c r="X37" s="9"/>
      <c r="Y37" s="9"/>
      <c r="Z37" s="9">
        <v>0</v>
      </c>
      <c r="AA37" s="9"/>
      <c r="AB37" s="9"/>
      <c r="AC37" s="9">
        <v>0</v>
      </c>
      <c r="AD37" s="9"/>
      <c r="AE37" s="9"/>
      <c r="AF37" s="9"/>
      <c r="AG37" s="9"/>
      <c r="AH37" s="9"/>
      <c r="AI37" s="9"/>
      <c r="AJ37" s="9"/>
      <c r="AK37" s="9"/>
    </row>
    <row r="38" spans="1:37" ht="45" customHeight="1">
      <c r="A38" s="43" t="s">
        <v>47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350</v>
      </c>
      <c r="L38" s="9">
        <v>350</v>
      </c>
      <c r="M38" s="9">
        <v>0</v>
      </c>
      <c r="N38" s="9">
        <v>0</v>
      </c>
      <c r="O38" s="9"/>
      <c r="P38" s="9"/>
      <c r="Q38" s="9">
        <v>0</v>
      </c>
      <c r="R38" s="9"/>
      <c r="S38" s="9"/>
      <c r="T38" s="9">
        <v>0</v>
      </c>
      <c r="U38" s="9"/>
      <c r="V38" s="9"/>
      <c r="W38" s="9">
        <v>0</v>
      </c>
      <c r="X38" s="9"/>
      <c r="Y38" s="9"/>
      <c r="Z38" s="9">
        <v>0</v>
      </c>
      <c r="AA38" s="9"/>
      <c r="AB38" s="9"/>
      <c r="AC38" s="9">
        <v>0</v>
      </c>
      <c r="AD38" s="9"/>
      <c r="AE38" s="9"/>
      <c r="AF38" s="9"/>
      <c r="AG38" s="9"/>
      <c r="AH38" s="9"/>
      <c r="AI38" s="9"/>
      <c r="AJ38" s="9"/>
      <c r="AK38" s="9"/>
    </row>
    <row r="39" spans="1:37" ht="45" customHeight="1">
      <c r="A39" s="43" t="s">
        <v>48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1335</v>
      </c>
      <c r="I39" s="9">
        <v>537</v>
      </c>
      <c r="J39" s="9">
        <v>798</v>
      </c>
      <c r="K39" s="9">
        <v>600</v>
      </c>
      <c r="L39" s="9">
        <v>600</v>
      </c>
      <c r="M39" s="9">
        <v>0</v>
      </c>
      <c r="N39" s="9">
        <v>0</v>
      </c>
      <c r="O39" s="9"/>
      <c r="P39" s="9"/>
      <c r="Q39" s="9">
        <v>0</v>
      </c>
      <c r="R39" s="9"/>
      <c r="S39" s="9"/>
      <c r="T39" s="9">
        <v>0</v>
      </c>
      <c r="U39" s="9"/>
      <c r="V39" s="9"/>
      <c r="W39" s="9">
        <v>0</v>
      </c>
      <c r="X39" s="9"/>
      <c r="Y39" s="9"/>
      <c r="Z39" s="9">
        <v>0</v>
      </c>
      <c r="AA39" s="9"/>
      <c r="AB39" s="9"/>
      <c r="AC39" s="9">
        <v>0</v>
      </c>
      <c r="AD39" s="9"/>
      <c r="AE39" s="9"/>
      <c r="AF39" s="9"/>
      <c r="AG39" s="9"/>
      <c r="AH39" s="9"/>
      <c r="AI39" s="9"/>
      <c r="AJ39" s="9"/>
      <c r="AK39" s="9"/>
    </row>
    <row r="40" spans="1:37" ht="45" customHeight="1">
      <c r="A40" s="43" t="s">
        <v>49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374</v>
      </c>
      <c r="I40" s="9">
        <v>284</v>
      </c>
      <c r="J40" s="9">
        <v>90</v>
      </c>
      <c r="K40" s="9">
        <v>0</v>
      </c>
      <c r="L40" s="9">
        <v>0</v>
      </c>
      <c r="M40" s="9">
        <v>0</v>
      </c>
      <c r="N40" s="9">
        <v>0</v>
      </c>
      <c r="O40" s="9"/>
      <c r="P40" s="9"/>
      <c r="Q40" s="9">
        <v>0</v>
      </c>
      <c r="R40" s="9"/>
      <c r="S40" s="9"/>
      <c r="T40" s="9">
        <v>0</v>
      </c>
      <c r="U40" s="9"/>
      <c r="V40" s="9"/>
      <c r="W40" s="9">
        <v>0</v>
      </c>
      <c r="X40" s="9"/>
      <c r="Y40" s="9"/>
      <c r="Z40" s="9">
        <v>0</v>
      </c>
      <c r="AA40" s="9"/>
      <c r="AB40" s="9"/>
      <c r="AC40" s="9">
        <v>0</v>
      </c>
      <c r="AD40" s="9"/>
      <c r="AE40" s="9"/>
      <c r="AF40" s="9"/>
      <c r="AG40" s="9"/>
      <c r="AH40" s="9"/>
      <c r="AI40" s="9"/>
      <c r="AJ40" s="9"/>
      <c r="AK40" s="9"/>
    </row>
    <row r="41" spans="1:37" ht="45" customHeight="1">
      <c r="A41" s="43" t="s">
        <v>50</v>
      </c>
      <c r="B41" s="9">
        <v>0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1685</v>
      </c>
      <c r="I41" s="9">
        <v>1685</v>
      </c>
      <c r="J41" s="9">
        <v>0</v>
      </c>
      <c r="K41" s="9">
        <v>220</v>
      </c>
      <c r="L41" s="9">
        <v>220</v>
      </c>
      <c r="M41" s="9">
        <v>0</v>
      </c>
      <c r="N41" s="9">
        <v>0</v>
      </c>
      <c r="O41" s="9"/>
      <c r="P41" s="9"/>
      <c r="Q41" s="9">
        <v>0</v>
      </c>
      <c r="R41" s="9"/>
      <c r="S41" s="9"/>
      <c r="T41" s="9">
        <v>0</v>
      </c>
      <c r="U41" s="9"/>
      <c r="V41" s="9"/>
      <c r="W41" s="9">
        <v>0</v>
      </c>
      <c r="X41" s="9"/>
      <c r="Y41" s="9"/>
      <c r="Z41" s="9">
        <v>0</v>
      </c>
      <c r="AA41" s="9"/>
      <c r="AB41" s="9"/>
      <c r="AC41" s="9">
        <v>0</v>
      </c>
      <c r="AD41" s="9"/>
      <c r="AE41" s="9"/>
      <c r="AF41" s="9"/>
      <c r="AG41" s="9"/>
      <c r="AH41" s="9"/>
      <c r="AI41" s="9"/>
      <c r="AJ41" s="9"/>
      <c r="AK41" s="9"/>
    </row>
    <row r="42" spans="1:37" ht="45" customHeight="1">
      <c r="A42" s="43" t="s">
        <v>51</v>
      </c>
      <c r="B42" s="9">
        <v>3420</v>
      </c>
      <c r="C42" s="9">
        <v>3405</v>
      </c>
      <c r="D42" s="9">
        <v>15</v>
      </c>
      <c r="E42" s="9">
        <v>771</v>
      </c>
      <c r="F42" s="9">
        <v>754</v>
      </c>
      <c r="G42" s="9">
        <v>17</v>
      </c>
      <c r="H42" s="9">
        <v>2120</v>
      </c>
      <c r="I42" s="9">
        <v>2120</v>
      </c>
      <c r="J42" s="9">
        <v>0</v>
      </c>
      <c r="K42" s="9">
        <v>1300</v>
      </c>
      <c r="L42" s="9">
        <v>1300</v>
      </c>
      <c r="M42" s="9">
        <v>0</v>
      </c>
      <c r="N42" s="9">
        <v>0</v>
      </c>
      <c r="O42" s="9">
        <v>0</v>
      </c>
      <c r="P42" s="9">
        <v>0</v>
      </c>
      <c r="Q42" s="9">
        <v>1884</v>
      </c>
      <c r="R42" s="9">
        <v>1884</v>
      </c>
      <c r="S42" s="9">
        <v>0</v>
      </c>
      <c r="T42" s="9">
        <v>0</v>
      </c>
      <c r="U42" s="9">
        <v>0</v>
      </c>
      <c r="V42" s="9"/>
      <c r="W42" s="9">
        <v>0</v>
      </c>
      <c r="X42" s="9">
        <v>0</v>
      </c>
      <c r="Y42" s="9"/>
      <c r="Z42" s="9">
        <v>0</v>
      </c>
      <c r="AA42" s="9"/>
      <c r="AB42" s="9"/>
      <c r="AC42" s="9">
        <v>0</v>
      </c>
      <c r="AD42" s="9"/>
      <c r="AE42" s="9"/>
      <c r="AF42" s="9"/>
      <c r="AG42" s="9"/>
      <c r="AH42" s="9"/>
      <c r="AI42" s="9"/>
      <c r="AJ42" s="9"/>
      <c r="AK42" s="9"/>
    </row>
    <row r="43" spans="1:37" ht="45" customHeight="1">
      <c r="A43" s="43" t="s">
        <v>52</v>
      </c>
      <c r="B43" s="9">
        <v>1200</v>
      </c>
      <c r="C43" s="9">
        <v>1200</v>
      </c>
      <c r="D43" s="9">
        <v>0</v>
      </c>
      <c r="E43" s="9">
        <v>1050</v>
      </c>
      <c r="F43" s="9">
        <v>1050</v>
      </c>
      <c r="G43" s="9">
        <v>0</v>
      </c>
      <c r="H43" s="9">
        <v>1445</v>
      </c>
      <c r="I43" s="9">
        <v>1445</v>
      </c>
      <c r="J43" s="9">
        <v>0</v>
      </c>
      <c r="K43" s="9">
        <v>150</v>
      </c>
      <c r="L43" s="9">
        <v>150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/>
      <c r="V43" s="9"/>
      <c r="W43" s="9">
        <v>0</v>
      </c>
      <c r="X43" s="9"/>
      <c r="Y43" s="9"/>
      <c r="Z43" s="9">
        <v>0</v>
      </c>
      <c r="AA43" s="9"/>
      <c r="AB43" s="9"/>
      <c r="AC43" s="9">
        <v>0</v>
      </c>
      <c r="AD43" s="9"/>
      <c r="AE43" s="9"/>
      <c r="AF43" s="9"/>
      <c r="AG43" s="9"/>
      <c r="AH43" s="9"/>
      <c r="AI43" s="9"/>
      <c r="AJ43" s="9"/>
      <c r="AK43" s="9"/>
    </row>
    <row r="44" spans="1:37" ht="45" customHeight="1">
      <c r="A44" s="43" t="s">
        <v>53</v>
      </c>
      <c r="B44" s="9">
        <v>1000</v>
      </c>
      <c r="C44" s="9">
        <v>0</v>
      </c>
      <c r="D44" s="9">
        <v>1000</v>
      </c>
      <c r="E44" s="9">
        <v>0</v>
      </c>
      <c r="F44" s="9">
        <v>0</v>
      </c>
      <c r="G44" s="9">
        <v>0</v>
      </c>
      <c r="H44" s="9">
        <v>1816</v>
      </c>
      <c r="I44" s="9">
        <v>0</v>
      </c>
      <c r="J44" s="9">
        <v>1816</v>
      </c>
      <c r="K44" s="9">
        <v>500</v>
      </c>
      <c r="L44" s="9">
        <v>0</v>
      </c>
      <c r="M44" s="9">
        <v>500</v>
      </c>
      <c r="N44" s="9">
        <v>0</v>
      </c>
      <c r="O44" s="9">
        <v>0</v>
      </c>
      <c r="P44" s="9"/>
      <c r="Q44" s="9">
        <v>0</v>
      </c>
      <c r="R44" s="9"/>
      <c r="S44" s="9"/>
      <c r="T44" s="9">
        <v>0</v>
      </c>
      <c r="U44" s="9"/>
      <c r="V44" s="9"/>
      <c r="W44" s="9">
        <v>0</v>
      </c>
      <c r="X44" s="9"/>
      <c r="Y44" s="9"/>
      <c r="Z44" s="9">
        <v>0</v>
      </c>
      <c r="AA44" s="9"/>
      <c r="AB44" s="9"/>
      <c r="AC44" s="9">
        <v>0</v>
      </c>
      <c r="AD44" s="9"/>
      <c r="AE44" s="9"/>
      <c r="AF44" s="9"/>
      <c r="AG44" s="9"/>
      <c r="AH44" s="9"/>
      <c r="AI44" s="9">
        <v>100</v>
      </c>
      <c r="AJ44" s="9"/>
      <c r="AK44" s="9">
        <v>100</v>
      </c>
    </row>
    <row r="45" spans="1:37" ht="45" customHeight="1">
      <c r="A45" s="43" t="s">
        <v>54</v>
      </c>
      <c r="B45" s="9">
        <v>0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5708</v>
      </c>
      <c r="I45" s="9">
        <v>4748</v>
      </c>
      <c r="J45" s="9">
        <v>960</v>
      </c>
      <c r="K45" s="9">
        <v>1601</v>
      </c>
      <c r="L45" s="9">
        <v>1572</v>
      </c>
      <c r="M45" s="9">
        <v>29</v>
      </c>
      <c r="N45" s="9">
        <v>0</v>
      </c>
      <c r="O45" s="9">
        <v>0</v>
      </c>
      <c r="P45" s="9">
        <v>0</v>
      </c>
      <c r="Q45" s="9">
        <v>0</v>
      </c>
      <c r="R45" s="9"/>
      <c r="S45" s="9"/>
      <c r="T45" s="9">
        <v>0</v>
      </c>
      <c r="U45" s="9"/>
      <c r="V45" s="9"/>
      <c r="W45" s="9">
        <v>0</v>
      </c>
      <c r="X45" s="9"/>
      <c r="Y45" s="9"/>
      <c r="Z45" s="9">
        <v>0</v>
      </c>
      <c r="AA45" s="9"/>
      <c r="AB45" s="9"/>
      <c r="AC45" s="9">
        <v>0</v>
      </c>
      <c r="AD45" s="9"/>
      <c r="AE45" s="9"/>
      <c r="AF45" s="9"/>
      <c r="AG45" s="9"/>
      <c r="AH45" s="9"/>
      <c r="AI45" s="9"/>
      <c r="AJ45" s="9"/>
      <c r="AK45" s="9"/>
    </row>
    <row r="46" spans="1:37" ht="45" customHeight="1">
      <c r="A46" s="43" t="s">
        <v>55</v>
      </c>
      <c r="B46" s="9">
        <v>4762</v>
      </c>
      <c r="C46" s="9">
        <v>4762</v>
      </c>
      <c r="D46" s="9">
        <v>0</v>
      </c>
      <c r="E46" s="9">
        <v>0</v>
      </c>
      <c r="F46" s="9">
        <v>0</v>
      </c>
      <c r="G46" s="9">
        <v>0</v>
      </c>
      <c r="H46" s="9">
        <v>1756</v>
      </c>
      <c r="I46" s="9">
        <v>1756</v>
      </c>
      <c r="J46" s="9">
        <v>0</v>
      </c>
      <c r="K46" s="9">
        <v>2500</v>
      </c>
      <c r="L46" s="9">
        <v>2500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/>
      <c r="S46" s="9"/>
      <c r="T46" s="9">
        <v>0</v>
      </c>
      <c r="U46" s="9"/>
      <c r="V46" s="9"/>
      <c r="W46" s="9">
        <v>0</v>
      </c>
      <c r="X46" s="9"/>
      <c r="Y46" s="9"/>
      <c r="Z46" s="9">
        <v>0</v>
      </c>
      <c r="AA46" s="9"/>
      <c r="AB46" s="9"/>
      <c r="AC46" s="9">
        <v>0</v>
      </c>
      <c r="AD46" s="9"/>
      <c r="AE46" s="9"/>
      <c r="AF46" s="9"/>
      <c r="AG46" s="9"/>
      <c r="AH46" s="9"/>
      <c r="AI46" s="9"/>
      <c r="AJ46" s="9"/>
      <c r="AK46" s="9"/>
    </row>
    <row r="47" spans="1:37" ht="45" customHeight="1">
      <c r="A47" s="43" t="s">
        <v>56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884</v>
      </c>
      <c r="I47" s="9">
        <v>884</v>
      </c>
      <c r="J47" s="9">
        <v>0</v>
      </c>
      <c r="K47" s="9">
        <v>982</v>
      </c>
      <c r="L47" s="9">
        <v>982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/>
      <c r="S47" s="9"/>
      <c r="T47" s="9">
        <v>0</v>
      </c>
      <c r="U47" s="9"/>
      <c r="V47" s="9"/>
      <c r="W47" s="9">
        <v>0</v>
      </c>
      <c r="X47" s="9"/>
      <c r="Y47" s="9"/>
      <c r="Z47" s="9">
        <v>0</v>
      </c>
      <c r="AA47" s="9"/>
      <c r="AB47" s="9"/>
      <c r="AC47" s="9">
        <v>0</v>
      </c>
      <c r="AD47" s="9"/>
      <c r="AE47" s="9"/>
      <c r="AF47" s="9"/>
      <c r="AG47" s="9"/>
      <c r="AH47" s="9"/>
      <c r="AI47" s="9"/>
      <c r="AJ47" s="9"/>
      <c r="AK47" s="9"/>
    </row>
    <row r="48" spans="1:37" ht="45" customHeight="1">
      <c r="A48" s="43" t="s">
        <v>57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3237</v>
      </c>
      <c r="I48" s="9">
        <v>3237</v>
      </c>
      <c r="J48" s="9">
        <v>0</v>
      </c>
      <c r="K48" s="9">
        <v>2529</v>
      </c>
      <c r="L48" s="9">
        <v>2529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/>
      <c r="AB48" s="9"/>
      <c r="AC48" s="9">
        <v>0</v>
      </c>
      <c r="AD48" s="9"/>
      <c r="AE48" s="9"/>
      <c r="AF48" s="9"/>
      <c r="AG48" s="9"/>
      <c r="AH48" s="9"/>
      <c r="AI48" s="9"/>
      <c r="AJ48" s="9"/>
      <c r="AK48" s="9"/>
    </row>
    <row r="49" spans="1:37" ht="45" customHeight="1">
      <c r="A49" s="43" t="s">
        <v>101</v>
      </c>
      <c r="B49" s="9">
        <v>4624</v>
      </c>
      <c r="C49" s="9">
        <v>4624</v>
      </c>
      <c r="D49" s="9">
        <v>0</v>
      </c>
      <c r="E49" s="9">
        <v>300</v>
      </c>
      <c r="F49" s="9">
        <v>300</v>
      </c>
      <c r="G49" s="9">
        <v>0</v>
      </c>
      <c r="H49" s="9">
        <v>6073</v>
      </c>
      <c r="I49" s="9">
        <v>6073</v>
      </c>
      <c r="J49" s="9">
        <v>0</v>
      </c>
      <c r="K49" s="9">
        <v>1594</v>
      </c>
      <c r="L49" s="9">
        <v>1594</v>
      </c>
      <c r="M49" s="9">
        <v>0</v>
      </c>
      <c r="N49" s="9">
        <v>0</v>
      </c>
      <c r="O49" s="9">
        <v>0</v>
      </c>
      <c r="P49" s="9">
        <v>0</v>
      </c>
      <c r="Q49" s="9">
        <v>165</v>
      </c>
      <c r="R49" s="9">
        <v>165</v>
      </c>
      <c r="S49" s="9">
        <v>0</v>
      </c>
      <c r="T49" s="9">
        <v>0</v>
      </c>
      <c r="U49" s="9"/>
      <c r="V49" s="9"/>
      <c r="W49" s="9">
        <v>0</v>
      </c>
      <c r="X49" s="9"/>
      <c r="Y49" s="9"/>
      <c r="Z49" s="9">
        <v>0</v>
      </c>
      <c r="AA49" s="9"/>
      <c r="AB49" s="9"/>
      <c r="AC49" s="9">
        <v>0</v>
      </c>
      <c r="AD49" s="9"/>
      <c r="AE49" s="9"/>
      <c r="AF49" s="9"/>
      <c r="AG49" s="9"/>
      <c r="AH49" s="9"/>
      <c r="AI49" s="9"/>
      <c r="AJ49" s="9"/>
      <c r="AK49" s="9"/>
    </row>
    <row r="50" spans="1:37" ht="45" customHeight="1">
      <c r="A50" s="43" t="s">
        <v>59</v>
      </c>
      <c r="B50" s="9">
        <v>2280</v>
      </c>
      <c r="C50" s="9">
        <v>2280</v>
      </c>
      <c r="D50" s="9">
        <v>0</v>
      </c>
      <c r="E50" s="9">
        <v>2084</v>
      </c>
      <c r="F50" s="9">
        <v>2084</v>
      </c>
      <c r="G50" s="9">
        <v>0</v>
      </c>
      <c r="H50" s="9">
        <v>7099</v>
      </c>
      <c r="I50" s="9">
        <v>7099</v>
      </c>
      <c r="J50" s="9">
        <v>0</v>
      </c>
      <c r="K50" s="9">
        <v>984</v>
      </c>
      <c r="L50" s="9">
        <v>984</v>
      </c>
      <c r="M50" s="9">
        <v>0</v>
      </c>
      <c r="N50" s="9">
        <v>0</v>
      </c>
      <c r="O50" s="9">
        <v>0</v>
      </c>
      <c r="P50" s="9">
        <v>0</v>
      </c>
      <c r="Q50" s="9">
        <v>217</v>
      </c>
      <c r="R50" s="9">
        <v>217</v>
      </c>
      <c r="S50" s="9">
        <v>0</v>
      </c>
      <c r="T50" s="9">
        <v>0</v>
      </c>
      <c r="U50" s="9"/>
      <c r="V50" s="9"/>
      <c r="W50" s="9">
        <v>0</v>
      </c>
      <c r="X50" s="9"/>
      <c r="Y50" s="9"/>
      <c r="Z50" s="9">
        <v>0</v>
      </c>
      <c r="AA50" s="9"/>
      <c r="AB50" s="9"/>
      <c r="AC50" s="9">
        <v>0</v>
      </c>
      <c r="AD50" s="9"/>
      <c r="AE50" s="9"/>
      <c r="AF50" s="9"/>
      <c r="AG50" s="9"/>
      <c r="AH50" s="9"/>
      <c r="AI50" s="9"/>
      <c r="AJ50" s="9"/>
      <c r="AK50" s="9"/>
    </row>
    <row r="51" spans="1:37" ht="45" customHeight="1">
      <c r="A51" s="43" t="s">
        <v>60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7212</v>
      </c>
      <c r="I51" s="9">
        <v>7212</v>
      </c>
      <c r="J51" s="9">
        <v>0</v>
      </c>
      <c r="K51" s="9">
        <v>1752</v>
      </c>
      <c r="L51" s="9">
        <v>1752</v>
      </c>
      <c r="M51" s="9">
        <v>0</v>
      </c>
      <c r="N51" s="9">
        <v>0</v>
      </c>
      <c r="O51" s="9"/>
      <c r="P51" s="9"/>
      <c r="Q51" s="9">
        <v>0</v>
      </c>
      <c r="R51" s="9"/>
      <c r="S51" s="9"/>
      <c r="T51" s="9">
        <v>0</v>
      </c>
      <c r="U51" s="9"/>
      <c r="V51" s="9"/>
      <c r="W51" s="9">
        <v>0</v>
      </c>
      <c r="X51" s="9"/>
      <c r="Y51" s="9"/>
      <c r="Z51" s="9">
        <v>0</v>
      </c>
      <c r="AA51" s="9"/>
      <c r="AB51" s="9"/>
      <c r="AC51" s="9">
        <v>0</v>
      </c>
      <c r="AD51" s="9"/>
      <c r="AE51" s="9"/>
      <c r="AF51" s="9"/>
      <c r="AG51" s="9"/>
      <c r="AH51" s="9"/>
      <c r="AI51" s="9"/>
      <c r="AJ51" s="9"/>
      <c r="AK51" s="9"/>
    </row>
    <row r="52" spans="1:37" ht="45" customHeight="1">
      <c r="A52" s="43" t="s">
        <v>61</v>
      </c>
      <c r="B52" s="9">
        <v>0</v>
      </c>
      <c r="C52" s="9">
        <v>0</v>
      </c>
      <c r="D52" s="9">
        <v>0</v>
      </c>
      <c r="E52" s="9">
        <v>610</v>
      </c>
      <c r="F52" s="9">
        <v>610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/>
      <c r="AB52" s="9"/>
      <c r="AC52" s="9">
        <v>4300</v>
      </c>
      <c r="AD52" s="9">
        <v>4300</v>
      </c>
      <c r="AE52" s="9"/>
      <c r="AF52" s="9"/>
      <c r="AG52" s="9"/>
      <c r="AH52" s="9"/>
      <c r="AI52" s="9"/>
      <c r="AJ52" s="9"/>
      <c r="AK52" s="9"/>
    </row>
    <row r="53" spans="1:37" ht="45" customHeight="1">
      <c r="A53" s="43" t="s">
        <v>62</v>
      </c>
      <c r="B53" s="9">
        <v>1983</v>
      </c>
      <c r="C53" s="9">
        <v>1983</v>
      </c>
      <c r="D53" s="9">
        <v>0</v>
      </c>
      <c r="E53" s="9">
        <v>1000</v>
      </c>
      <c r="F53" s="9">
        <v>1000</v>
      </c>
      <c r="G53" s="9">
        <v>0</v>
      </c>
      <c r="H53" s="9">
        <v>4755</v>
      </c>
      <c r="I53" s="9">
        <v>4755</v>
      </c>
      <c r="J53" s="9">
        <v>0</v>
      </c>
      <c r="K53" s="9">
        <v>1972</v>
      </c>
      <c r="L53" s="9">
        <v>1972</v>
      </c>
      <c r="M53" s="9">
        <v>0</v>
      </c>
      <c r="N53" s="9">
        <v>0</v>
      </c>
      <c r="O53" s="9">
        <v>0</v>
      </c>
      <c r="P53" s="9">
        <v>0</v>
      </c>
      <c r="Q53" s="9">
        <v>270</v>
      </c>
      <c r="R53" s="9">
        <v>270</v>
      </c>
      <c r="S53" s="9">
        <v>0</v>
      </c>
      <c r="T53" s="9">
        <v>0</v>
      </c>
      <c r="U53" s="9"/>
      <c r="V53" s="9"/>
      <c r="W53" s="9">
        <v>0</v>
      </c>
      <c r="X53" s="9"/>
      <c r="Y53" s="9"/>
      <c r="Z53" s="9">
        <v>0</v>
      </c>
      <c r="AA53" s="9"/>
      <c r="AB53" s="9"/>
      <c r="AC53" s="9">
        <v>0</v>
      </c>
      <c r="AD53" s="9"/>
      <c r="AE53" s="9"/>
      <c r="AF53" s="9"/>
      <c r="AG53" s="9"/>
      <c r="AH53" s="9"/>
      <c r="AI53" s="9"/>
      <c r="AJ53" s="9"/>
      <c r="AK53" s="9"/>
    </row>
    <row r="54" spans="1:37" ht="45" customHeight="1">
      <c r="A54" s="43" t="s">
        <v>63</v>
      </c>
      <c r="B54" s="9">
        <v>1100</v>
      </c>
      <c r="C54" s="9">
        <v>1100</v>
      </c>
      <c r="D54" s="9">
        <v>0</v>
      </c>
      <c r="E54" s="9">
        <v>0</v>
      </c>
      <c r="F54" s="9">
        <v>0</v>
      </c>
      <c r="G54" s="9">
        <v>0</v>
      </c>
      <c r="H54" s="9">
        <v>3956</v>
      </c>
      <c r="I54" s="9">
        <v>3956</v>
      </c>
      <c r="J54" s="9">
        <v>0</v>
      </c>
      <c r="K54" s="9">
        <v>989</v>
      </c>
      <c r="L54" s="9">
        <v>989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/>
      <c r="S54" s="9"/>
      <c r="T54" s="9">
        <v>0</v>
      </c>
      <c r="U54" s="9"/>
      <c r="V54" s="9"/>
      <c r="W54" s="9">
        <v>0</v>
      </c>
      <c r="X54" s="9"/>
      <c r="Y54" s="9"/>
      <c r="Z54" s="9">
        <v>0</v>
      </c>
      <c r="AA54" s="9"/>
      <c r="AB54" s="9"/>
      <c r="AC54" s="9">
        <v>0</v>
      </c>
      <c r="AD54" s="9"/>
      <c r="AE54" s="9"/>
      <c r="AF54" s="9"/>
      <c r="AG54" s="9"/>
      <c r="AH54" s="9"/>
      <c r="AI54" s="9"/>
      <c r="AJ54" s="9"/>
      <c r="AK54" s="9"/>
    </row>
    <row r="55" spans="1:37" ht="45" customHeight="1">
      <c r="A55" s="43" t="s">
        <v>64</v>
      </c>
      <c r="B55" s="9">
        <v>1470</v>
      </c>
      <c r="C55" s="9">
        <v>1470</v>
      </c>
      <c r="D55" s="9">
        <v>0</v>
      </c>
      <c r="E55" s="9">
        <v>0</v>
      </c>
      <c r="F55" s="9">
        <v>0</v>
      </c>
      <c r="G55" s="9">
        <v>0</v>
      </c>
      <c r="H55" s="9">
        <v>2594</v>
      </c>
      <c r="I55" s="9">
        <v>2594</v>
      </c>
      <c r="J55" s="9">
        <v>0</v>
      </c>
      <c r="K55" s="9">
        <v>950</v>
      </c>
      <c r="L55" s="9">
        <v>950</v>
      </c>
      <c r="M55" s="9">
        <v>0</v>
      </c>
      <c r="N55" s="9">
        <v>0</v>
      </c>
      <c r="O55" s="9">
        <v>0</v>
      </c>
      <c r="P55" s="9">
        <v>0</v>
      </c>
      <c r="Q55" s="9">
        <v>2031</v>
      </c>
      <c r="R55" s="9">
        <v>2031</v>
      </c>
      <c r="S55" s="9">
        <v>0</v>
      </c>
      <c r="T55" s="9">
        <v>0</v>
      </c>
      <c r="U55" s="9"/>
      <c r="V55" s="9"/>
      <c r="W55" s="9">
        <v>0</v>
      </c>
      <c r="X55" s="9"/>
      <c r="Y55" s="9"/>
      <c r="Z55" s="9">
        <v>0</v>
      </c>
      <c r="AA55" s="9"/>
      <c r="AB55" s="9"/>
      <c r="AC55" s="9">
        <v>0</v>
      </c>
      <c r="AD55" s="9"/>
      <c r="AE55" s="9"/>
      <c r="AF55" s="9"/>
      <c r="AG55" s="9"/>
      <c r="AH55" s="9"/>
      <c r="AI55" s="9"/>
      <c r="AJ55" s="9"/>
      <c r="AK55" s="9"/>
    </row>
    <row r="56" spans="1:37" ht="45" customHeight="1">
      <c r="A56" s="43" t="s">
        <v>65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5138</v>
      </c>
      <c r="I56" s="9">
        <v>0</v>
      </c>
      <c r="J56" s="9">
        <v>5138</v>
      </c>
      <c r="K56" s="9">
        <v>300</v>
      </c>
      <c r="L56" s="9">
        <v>0</v>
      </c>
      <c r="M56" s="9">
        <v>300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/>
      <c r="V56" s="9"/>
      <c r="W56" s="9">
        <v>0</v>
      </c>
      <c r="X56" s="9"/>
      <c r="Y56" s="9"/>
      <c r="Z56" s="9">
        <v>0</v>
      </c>
      <c r="AA56" s="9"/>
      <c r="AB56" s="9"/>
      <c r="AC56" s="9">
        <v>0</v>
      </c>
      <c r="AD56" s="9"/>
      <c r="AE56" s="9"/>
      <c r="AF56" s="9"/>
      <c r="AG56" s="9"/>
      <c r="AH56" s="9"/>
      <c r="AI56" s="9"/>
      <c r="AJ56" s="9"/>
      <c r="AK56" s="9"/>
    </row>
    <row r="57" spans="1:37" ht="45" customHeight="1">
      <c r="A57" s="43" t="s">
        <v>66</v>
      </c>
      <c r="B57" s="9">
        <v>1304</v>
      </c>
      <c r="C57" s="9">
        <v>0</v>
      </c>
      <c r="D57" s="9">
        <v>1304</v>
      </c>
      <c r="E57" s="9">
        <v>0</v>
      </c>
      <c r="F57" s="9">
        <v>0</v>
      </c>
      <c r="G57" s="9">
        <v>0</v>
      </c>
      <c r="H57" s="9">
        <v>6222</v>
      </c>
      <c r="I57" s="9">
        <v>0</v>
      </c>
      <c r="J57" s="9">
        <v>6222</v>
      </c>
      <c r="K57" s="9">
        <v>400</v>
      </c>
      <c r="L57" s="9">
        <v>0</v>
      </c>
      <c r="M57" s="9">
        <v>400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/>
      <c r="V57" s="9"/>
      <c r="W57" s="9">
        <v>0</v>
      </c>
      <c r="X57" s="9"/>
      <c r="Y57" s="9"/>
      <c r="Z57" s="9">
        <v>0</v>
      </c>
      <c r="AA57" s="9"/>
      <c r="AB57" s="9"/>
      <c r="AC57" s="9">
        <v>0</v>
      </c>
      <c r="AD57" s="9"/>
      <c r="AE57" s="9"/>
      <c r="AF57" s="9"/>
      <c r="AG57" s="9"/>
      <c r="AH57" s="9"/>
      <c r="AI57" s="9">
        <v>1000</v>
      </c>
      <c r="AJ57" s="9"/>
      <c r="AK57" s="9">
        <v>1000</v>
      </c>
    </row>
    <row r="58" spans="1:37" ht="45" customHeight="1">
      <c r="A58" s="43" t="s">
        <v>67</v>
      </c>
      <c r="B58" s="9">
        <v>7116</v>
      </c>
      <c r="C58" s="9">
        <v>7116</v>
      </c>
      <c r="D58" s="9">
        <v>0</v>
      </c>
      <c r="E58" s="9">
        <v>3500</v>
      </c>
      <c r="F58" s="9">
        <v>3500</v>
      </c>
      <c r="G58" s="9">
        <v>0</v>
      </c>
      <c r="H58" s="9">
        <v>11536</v>
      </c>
      <c r="I58" s="9">
        <v>10799</v>
      </c>
      <c r="J58" s="9">
        <v>737</v>
      </c>
      <c r="K58" s="9">
        <v>5600</v>
      </c>
      <c r="L58" s="9">
        <v>5522</v>
      </c>
      <c r="M58" s="9">
        <v>78</v>
      </c>
      <c r="N58" s="9">
        <v>0</v>
      </c>
      <c r="O58" s="9">
        <v>0</v>
      </c>
      <c r="P58" s="9">
        <v>0</v>
      </c>
      <c r="Q58" s="9">
        <v>0</v>
      </c>
      <c r="R58" s="9"/>
      <c r="S58" s="9"/>
      <c r="T58" s="9">
        <v>0</v>
      </c>
      <c r="U58" s="9"/>
      <c r="V58" s="9"/>
      <c r="W58" s="9">
        <v>0</v>
      </c>
      <c r="X58" s="9"/>
      <c r="Y58" s="9"/>
      <c r="Z58" s="9">
        <v>0</v>
      </c>
      <c r="AA58" s="9"/>
      <c r="AB58" s="9"/>
      <c r="AC58" s="9">
        <v>0</v>
      </c>
      <c r="AD58" s="9"/>
      <c r="AE58" s="9"/>
      <c r="AF58" s="9"/>
      <c r="AG58" s="9"/>
      <c r="AH58" s="9"/>
      <c r="AI58" s="9"/>
      <c r="AJ58" s="9"/>
      <c r="AK58" s="9"/>
    </row>
    <row r="59" spans="1:37" ht="45" customHeight="1">
      <c r="A59" s="43" t="s">
        <v>68</v>
      </c>
      <c r="B59" s="9">
        <v>4620</v>
      </c>
      <c r="C59" s="9">
        <v>4620</v>
      </c>
      <c r="D59" s="9">
        <v>0</v>
      </c>
      <c r="E59" s="9">
        <v>904</v>
      </c>
      <c r="F59" s="9">
        <v>904</v>
      </c>
      <c r="G59" s="9">
        <v>0</v>
      </c>
      <c r="H59" s="9">
        <v>6744</v>
      </c>
      <c r="I59" s="9">
        <v>6744</v>
      </c>
      <c r="J59" s="9">
        <v>0</v>
      </c>
      <c r="K59" s="9">
        <v>2960</v>
      </c>
      <c r="L59" s="9">
        <v>2960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/>
      <c r="S59" s="9"/>
      <c r="T59" s="9">
        <v>0</v>
      </c>
      <c r="U59" s="9"/>
      <c r="V59" s="9"/>
      <c r="W59" s="9">
        <v>0</v>
      </c>
      <c r="X59" s="9"/>
      <c r="Y59" s="9"/>
      <c r="Z59" s="9">
        <v>0</v>
      </c>
      <c r="AA59" s="9"/>
      <c r="AB59" s="9"/>
      <c r="AC59" s="9">
        <v>0</v>
      </c>
      <c r="AD59" s="9"/>
      <c r="AE59" s="9"/>
      <c r="AF59" s="9"/>
      <c r="AG59" s="9"/>
      <c r="AH59" s="9"/>
      <c r="AI59" s="9"/>
      <c r="AJ59" s="9"/>
      <c r="AK59" s="9"/>
    </row>
    <row r="60" spans="1:37" ht="45" customHeight="1">
      <c r="A60" s="43" t="s">
        <v>69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5097</v>
      </c>
      <c r="I60" s="9">
        <v>4674</v>
      </c>
      <c r="J60" s="9">
        <v>423</v>
      </c>
      <c r="K60" s="9">
        <v>3294</v>
      </c>
      <c r="L60" s="9">
        <v>3000</v>
      </c>
      <c r="M60" s="9">
        <v>294</v>
      </c>
      <c r="N60" s="9">
        <v>0</v>
      </c>
      <c r="O60" s="9">
        <v>0</v>
      </c>
      <c r="P60" s="9"/>
      <c r="Q60" s="9">
        <v>0</v>
      </c>
      <c r="R60" s="9"/>
      <c r="S60" s="9"/>
      <c r="T60" s="9">
        <v>0</v>
      </c>
      <c r="U60" s="9"/>
      <c r="V60" s="9"/>
      <c r="W60" s="9">
        <v>0</v>
      </c>
      <c r="X60" s="9"/>
      <c r="Y60" s="9"/>
      <c r="Z60" s="9">
        <v>0</v>
      </c>
      <c r="AA60" s="9"/>
      <c r="AB60" s="9"/>
      <c r="AC60" s="9">
        <v>0</v>
      </c>
      <c r="AD60" s="9"/>
      <c r="AE60" s="9"/>
      <c r="AF60" s="9"/>
      <c r="AG60" s="9"/>
      <c r="AH60" s="9"/>
      <c r="AI60" s="9"/>
      <c r="AJ60" s="9"/>
      <c r="AK60" s="9"/>
    </row>
    <row r="61" spans="1:37" ht="45" customHeight="1">
      <c r="A61" s="43" t="s">
        <v>70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8265</v>
      </c>
      <c r="I61" s="9">
        <v>7349</v>
      </c>
      <c r="J61" s="9">
        <v>916</v>
      </c>
      <c r="K61" s="9">
        <v>1860</v>
      </c>
      <c r="L61" s="9">
        <v>1850</v>
      </c>
      <c r="M61" s="9">
        <v>10</v>
      </c>
      <c r="N61" s="9">
        <v>0</v>
      </c>
      <c r="O61" s="9">
        <v>0</v>
      </c>
      <c r="P61" s="9">
        <v>0</v>
      </c>
      <c r="Q61" s="9">
        <v>0</v>
      </c>
      <c r="R61" s="9"/>
      <c r="S61" s="9"/>
      <c r="T61" s="9">
        <v>0</v>
      </c>
      <c r="U61" s="9"/>
      <c r="V61" s="9"/>
      <c r="W61" s="9">
        <v>0</v>
      </c>
      <c r="X61" s="9"/>
      <c r="Y61" s="9"/>
      <c r="Z61" s="9">
        <v>0</v>
      </c>
      <c r="AA61" s="9"/>
      <c r="AB61" s="9"/>
      <c r="AC61" s="9">
        <v>0</v>
      </c>
      <c r="AD61" s="9"/>
      <c r="AE61" s="9"/>
      <c r="AF61" s="9"/>
      <c r="AG61" s="9"/>
      <c r="AH61" s="9"/>
      <c r="AI61" s="9"/>
      <c r="AJ61" s="9"/>
      <c r="AK61" s="9"/>
    </row>
    <row r="62" spans="1:37" ht="45" customHeight="1">
      <c r="A62" s="43" t="s">
        <v>71</v>
      </c>
      <c r="B62" s="9">
        <v>4500</v>
      </c>
      <c r="C62" s="9">
        <v>4500</v>
      </c>
      <c r="D62" s="9">
        <v>0</v>
      </c>
      <c r="E62" s="9">
        <v>5200</v>
      </c>
      <c r="F62" s="9">
        <v>5200</v>
      </c>
      <c r="G62" s="9">
        <v>0</v>
      </c>
      <c r="H62" s="9">
        <v>5489</v>
      </c>
      <c r="I62" s="9">
        <v>5489</v>
      </c>
      <c r="J62" s="9">
        <v>0</v>
      </c>
      <c r="K62" s="9">
        <v>4350</v>
      </c>
      <c r="L62" s="9">
        <v>4350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/>
      <c r="T62" s="9">
        <v>0</v>
      </c>
      <c r="U62" s="9"/>
      <c r="V62" s="9"/>
      <c r="W62" s="9">
        <v>0</v>
      </c>
      <c r="X62" s="9"/>
      <c r="Y62" s="9"/>
      <c r="Z62" s="9">
        <v>0</v>
      </c>
      <c r="AA62" s="9"/>
      <c r="AB62" s="9"/>
      <c r="AC62" s="9">
        <v>0</v>
      </c>
      <c r="AD62" s="9"/>
      <c r="AE62" s="9"/>
      <c r="AF62" s="9"/>
      <c r="AG62" s="9"/>
      <c r="AH62" s="9"/>
      <c r="AI62" s="9"/>
      <c r="AJ62" s="9"/>
      <c r="AK62" s="9"/>
    </row>
    <row r="63" spans="1:37" ht="45" customHeight="1">
      <c r="A63" s="43" t="s">
        <v>72</v>
      </c>
      <c r="B63" s="9">
        <v>14752</v>
      </c>
      <c r="C63" s="9">
        <v>14752</v>
      </c>
      <c r="D63" s="9">
        <v>0</v>
      </c>
      <c r="E63" s="9">
        <v>9840</v>
      </c>
      <c r="F63" s="9">
        <v>9840</v>
      </c>
      <c r="G63" s="9">
        <v>0</v>
      </c>
      <c r="H63" s="9">
        <v>10251</v>
      </c>
      <c r="I63" s="9">
        <v>10251</v>
      </c>
      <c r="J63" s="9">
        <v>0</v>
      </c>
      <c r="K63" s="9">
        <v>3700</v>
      </c>
      <c r="L63" s="9">
        <v>3700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/>
      <c r="V63" s="9"/>
      <c r="W63" s="9">
        <v>0</v>
      </c>
      <c r="X63" s="9"/>
      <c r="Y63" s="9"/>
      <c r="Z63" s="9">
        <v>0</v>
      </c>
      <c r="AA63" s="9"/>
      <c r="AB63" s="9"/>
      <c r="AC63" s="9">
        <v>0</v>
      </c>
      <c r="AD63" s="9"/>
      <c r="AE63" s="9"/>
      <c r="AF63" s="9"/>
      <c r="AG63" s="9"/>
      <c r="AH63" s="9"/>
      <c r="AI63" s="9"/>
      <c r="AJ63" s="9"/>
      <c r="AK63" s="9"/>
    </row>
    <row r="64" spans="1:37" ht="45" customHeight="1">
      <c r="A64" s="43" t="s">
        <v>73</v>
      </c>
      <c r="B64" s="9">
        <v>2360</v>
      </c>
      <c r="C64" s="9">
        <v>0</v>
      </c>
      <c r="D64" s="9">
        <v>2360</v>
      </c>
      <c r="E64" s="9">
        <v>0</v>
      </c>
      <c r="F64" s="9">
        <v>0</v>
      </c>
      <c r="G64" s="9">
        <v>0</v>
      </c>
      <c r="H64" s="9">
        <v>5172</v>
      </c>
      <c r="I64" s="9">
        <v>0</v>
      </c>
      <c r="J64" s="9">
        <v>5172</v>
      </c>
      <c r="K64" s="9">
        <v>830</v>
      </c>
      <c r="L64" s="9">
        <v>0</v>
      </c>
      <c r="M64" s="9">
        <v>830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/>
      <c r="V64" s="9"/>
      <c r="W64" s="9">
        <v>0</v>
      </c>
      <c r="X64" s="9"/>
      <c r="Y64" s="9"/>
      <c r="Z64" s="9">
        <v>0</v>
      </c>
      <c r="AA64" s="9"/>
      <c r="AB64" s="9"/>
      <c r="AC64" s="9">
        <v>0</v>
      </c>
      <c r="AD64" s="9"/>
      <c r="AE64" s="9"/>
      <c r="AF64" s="9"/>
      <c r="AG64" s="9"/>
      <c r="AH64" s="9"/>
      <c r="AI64" s="9">
        <v>200</v>
      </c>
      <c r="AJ64" s="9"/>
      <c r="AK64" s="9">
        <v>200</v>
      </c>
    </row>
    <row r="65" spans="1:37" ht="45" customHeight="1">
      <c r="A65" s="43" t="s">
        <v>74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994</v>
      </c>
      <c r="I65" s="9">
        <v>0</v>
      </c>
      <c r="J65" s="9">
        <v>994</v>
      </c>
      <c r="K65" s="9">
        <v>450</v>
      </c>
      <c r="L65" s="9">
        <v>0</v>
      </c>
      <c r="M65" s="9">
        <v>450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/>
      <c r="V65" s="9"/>
      <c r="W65" s="9">
        <v>0</v>
      </c>
      <c r="X65" s="9"/>
      <c r="Y65" s="9"/>
      <c r="Z65" s="9">
        <v>0</v>
      </c>
      <c r="AA65" s="9"/>
      <c r="AB65" s="9"/>
      <c r="AC65" s="9">
        <v>0</v>
      </c>
      <c r="AD65" s="9"/>
      <c r="AE65" s="9"/>
      <c r="AF65" s="9"/>
      <c r="AG65" s="9"/>
      <c r="AH65" s="9"/>
      <c r="AI65" s="9"/>
      <c r="AJ65" s="9"/>
      <c r="AK65" s="9"/>
    </row>
    <row r="66" spans="1:37" ht="45" customHeight="1">
      <c r="A66" s="43" t="s">
        <v>75</v>
      </c>
      <c r="B66" s="9">
        <v>4500</v>
      </c>
      <c r="C66" s="9">
        <v>4500</v>
      </c>
      <c r="D66" s="9">
        <v>0</v>
      </c>
      <c r="E66" s="9">
        <v>0</v>
      </c>
      <c r="F66" s="9">
        <v>0</v>
      </c>
      <c r="G66" s="9">
        <v>0</v>
      </c>
      <c r="H66" s="9">
        <v>10655</v>
      </c>
      <c r="I66" s="9">
        <v>10655</v>
      </c>
      <c r="J66" s="9">
        <v>0</v>
      </c>
      <c r="K66" s="9">
        <v>1600</v>
      </c>
      <c r="L66" s="9">
        <v>1600</v>
      </c>
      <c r="M66" s="9">
        <v>0</v>
      </c>
      <c r="N66" s="9">
        <v>0</v>
      </c>
      <c r="O66" s="9">
        <v>0</v>
      </c>
      <c r="P66" s="9">
        <v>0</v>
      </c>
      <c r="Q66" s="9">
        <v>800</v>
      </c>
      <c r="R66" s="9">
        <v>800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979</v>
      </c>
      <c r="AA66" s="9">
        <v>931</v>
      </c>
      <c r="AB66" s="9">
        <v>48</v>
      </c>
      <c r="AC66" s="9">
        <v>2800</v>
      </c>
      <c r="AD66" s="9">
        <v>2800</v>
      </c>
      <c r="AE66" s="9">
        <v>0</v>
      </c>
      <c r="AF66" s="9"/>
      <c r="AG66" s="9"/>
      <c r="AH66" s="9"/>
      <c r="AI66" s="9"/>
      <c r="AJ66" s="9"/>
      <c r="AK66" s="9"/>
    </row>
    <row r="67" spans="1:37" ht="45" customHeight="1">
      <c r="A67" s="43" t="s">
        <v>76</v>
      </c>
      <c r="B67" s="9">
        <v>1469</v>
      </c>
      <c r="C67" s="9">
        <v>1469</v>
      </c>
      <c r="D67" s="9">
        <v>0</v>
      </c>
      <c r="E67" s="9">
        <v>546</v>
      </c>
      <c r="F67" s="9">
        <v>546</v>
      </c>
      <c r="G67" s="9">
        <v>0</v>
      </c>
      <c r="H67" s="9">
        <v>4973</v>
      </c>
      <c r="I67" s="9">
        <v>3552</v>
      </c>
      <c r="J67" s="9">
        <v>1421</v>
      </c>
      <c r="K67" s="9">
        <v>1540</v>
      </c>
      <c r="L67" s="9">
        <v>1540</v>
      </c>
      <c r="M67" s="9">
        <v>0</v>
      </c>
      <c r="N67" s="9">
        <v>0</v>
      </c>
      <c r="O67" s="9"/>
      <c r="P67" s="9">
        <v>0</v>
      </c>
      <c r="Q67" s="9">
        <v>1500</v>
      </c>
      <c r="R67" s="9">
        <v>1500</v>
      </c>
      <c r="S67" s="9">
        <v>0</v>
      </c>
      <c r="T67" s="9">
        <v>0</v>
      </c>
      <c r="U67" s="9"/>
      <c r="V67" s="9"/>
      <c r="W67" s="9">
        <v>0</v>
      </c>
      <c r="X67" s="9"/>
      <c r="Y67" s="9"/>
      <c r="Z67" s="9">
        <v>0</v>
      </c>
      <c r="AA67" s="9"/>
      <c r="AB67" s="9"/>
      <c r="AC67" s="9">
        <v>0</v>
      </c>
      <c r="AD67" s="9"/>
      <c r="AE67" s="9"/>
      <c r="AF67" s="9"/>
      <c r="AG67" s="9"/>
      <c r="AH67" s="9"/>
      <c r="AI67" s="9"/>
      <c r="AJ67" s="9"/>
      <c r="AK67" s="9"/>
    </row>
    <row r="68" spans="1:37" ht="45" customHeight="1">
      <c r="A68" s="43" t="s">
        <v>77</v>
      </c>
      <c r="B68" s="9">
        <v>1500</v>
      </c>
      <c r="C68" s="9">
        <v>0</v>
      </c>
      <c r="D68" s="9">
        <v>1500</v>
      </c>
      <c r="E68" s="9">
        <v>2000</v>
      </c>
      <c r="F68" s="9">
        <v>0</v>
      </c>
      <c r="G68" s="9">
        <v>2000</v>
      </c>
      <c r="H68" s="9">
        <v>3769</v>
      </c>
      <c r="I68" s="9">
        <v>0</v>
      </c>
      <c r="J68" s="9">
        <v>3769</v>
      </c>
      <c r="K68" s="9">
        <v>60</v>
      </c>
      <c r="L68" s="9">
        <v>0</v>
      </c>
      <c r="M68" s="9">
        <v>60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/>
      <c r="W68" s="9">
        <v>0</v>
      </c>
      <c r="X68" s="9">
        <v>0</v>
      </c>
      <c r="Y68" s="9"/>
      <c r="Z68" s="9">
        <v>0</v>
      </c>
      <c r="AA68" s="9"/>
      <c r="AB68" s="9"/>
      <c r="AC68" s="9">
        <v>0</v>
      </c>
      <c r="AD68" s="9"/>
      <c r="AE68" s="9"/>
      <c r="AF68" s="9"/>
      <c r="AG68" s="9"/>
      <c r="AH68" s="9"/>
      <c r="AI68" s="9">
        <v>20</v>
      </c>
      <c r="AJ68" s="9"/>
      <c r="AK68" s="9">
        <v>20</v>
      </c>
    </row>
    <row r="69" spans="1:37" ht="45" customHeight="1">
      <c r="A69" s="43" t="s">
        <v>78</v>
      </c>
      <c r="B69" s="9">
        <v>18741</v>
      </c>
      <c r="C69" s="9">
        <v>18741</v>
      </c>
      <c r="D69" s="9">
        <v>0</v>
      </c>
      <c r="E69" s="9">
        <v>9866</v>
      </c>
      <c r="F69" s="9">
        <v>9866</v>
      </c>
      <c r="G69" s="9">
        <v>0</v>
      </c>
      <c r="H69" s="9">
        <v>9348</v>
      </c>
      <c r="I69" s="9">
        <v>9348</v>
      </c>
      <c r="J69" s="9">
        <v>0</v>
      </c>
      <c r="K69" s="9">
        <v>7700</v>
      </c>
      <c r="L69" s="9">
        <v>7700</v>
      </c>
      <c r="M69" s="9">
        <v>0</v>
      </c>
      <c r="N69" s="9">
        <v>1540</v>
      </c>
      <c r="O69" s="9">
        <v>1540</v>
      </c>
      <c r="P69" s="9">
        <v>0</v>
      </c>
      <c r="Q69" s="9">
        <v>5416</v>
      </c>
      <c r="R69" s="9">
        <v>5416</v>
      </c>
      <c r="S69" s="9">
        <v>0</v>
      </c>
      <c r="T69" s="9">
        <v>0</v>
      </c>
      <c r="U69" s="9">
        <v>0</v>
      </c>
      <c r="V69" s="9"/>
      <c r="W69" s="9">
        <v>0</v>
      </c>
      <c r="X69" s="9">
        <v>0</v>
      </c>
      <c r="Y69" s="9"/>
      <c r="Z69" s="9">
        <v>0</v>
      </c>
      <c r="AA69" s="9"/>
      <c r="AB69" s="9"/>
      <c r="AC69" s="9">
        <v>0</v>
      </c>
      <c r="AD69" s="9"/>
      <c r="AE69" s="9"/>
      <c r="AF69" s="9"/>
      <c r="AG69" s="9"/>
      <c r="AH69" s="9"/>
      <c r="AI69" s="9"/>
      <c r="AJ69" s="9"/>
      <c r="AK69" s="9"/>
    </row>
    <row r="70" spans="1:37" ht="45" customHeight="1">
      <c r="A70" s="43" t="s">
        <v>79</v>
      </c>
      <c r="B70" s="9">
        <v>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/>
      <c r="AB70" s="9"/>
      <c r="AC70" s="9">
        <v>0</v>
      </c>
      <c r="AD70" s="9"/>
      <c r="AE70" s="9"/>
      <c r="AF70" s="9"/>
      <c r="AG70" s="9"/>
      <c r="AH70" s="9"/>
      <c r="AI70" s="9"/>
      <c r="AJ70" s="9"/>
      <c r="AK70" s="9"/>
    </row>
    <row r="71" spans="1:37" ht="54" customHeight="1">
      <c r="A71" s="43" t="s">
        <v>80</v>
      </c>
      <c r="B71" s="9">
        <v>3319</v>
      </c>
      <c r="C71" s="9">
        <v>3319</v>
      </c>
      <c r="D71" s="9">
        <v>0</v>
      </c>
      <c r="E71" s="9">
        <v>0</v>
      </c>
      <c r="F71" s="9">
        <v>0</v>
      </c>
      <c r="G71" s="9">
        <v>0</v>
      </c>
      <c r="H71" s="9">
        <v>1658</v>
      </c>
      <c r="I71" s="9">
        <v>1658</v>
      </c>
      <c r="J71" s="9">
        <v>0</v>
      </c>
      <c r="K71" s="9">
        <v>600</v>
      </c>
      <c r="L71" s="9">
        <v>600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/>
      <c r="W71" s="9">
        <v>0</v>
      </c>
      <c r="X71" s="9"/>
      <c r="Y71" s="9"/>
      <c r="Z71" s="9">
        <v>0</v>
      </c>
      <c r="AA71" s="9"/>
      <c r="AB71" s="9"/>
      <c r="AC71" s="9">
        <v>0</v>
      </c>
      <c r="AD71" s="9"/>
      <c r="AE71" s="9"/>
      <c r="AF71" s="9"/>
      <c r="AG71" s="9"/>
      <c r="AH71" s="9"/>
      <c r="AI71" s="9"/>
      <c r="AJ71" s="9"/>
      <c r="AK71" s="9"/>
    </row>
    <row r="72" spans="1:37" ht="121.5" customHeight="1">
      <c r="A72" s="43" t="s">
        <v>81</v>
      </c>
      <c r="B72" s="9">
        <v>1051</v>
      </c>
      <c r="C72" s="9">
        <v>1041</v>
      </c>
      <c r="D72" s="9">
        <v>10</v>
      </c>
      <c r="E72" s="9">
        <v>1300</v>
      </c>
      <c r="F72" s="9">
        <v>1260</v>
      </c>
      <c r="G72" s="9">
        <v>40</v>
      </c>
      <c r="H72" s="9">
        <v>1915</v>
      </c>
      <c r="I72" s="9">
        <v>1915</v>
      </c>
      <c r="J72" s="9">
        <v>0</v>
      </c>
      <c r="K72" s="9">
        <v>280</v>
      </c>
      <c r="L72" s="9">
        <v>280</v>
      </c>
      <c r="M72" s="9">
        <v>0</v>
      </c>
      <c r="N72" s="9">
        <v>1000</v>
      </c>
      <c r="O72" s="9">
        <v>1000</v>
      </c>
      <c r="P72" s="9">
        <v>0</v>
      </c>
      <c r="Q72" s="9">
        <v>2100</v>
      </c>
      <c r="R72" s="9">
        <v>2100</v>
      </c>
      <c r="S72" s="9">
        <v>0</v>
      </c>
      <c r="T72" s="9">
        <v>3500</v>
      </c>
      <c r="U72" s="9">
        <v>3480</v>
      </c>
      <c r="V72" s="9">
        <v>20</v>
      </c>
      <c r="W72" s="9">
        <v>146</v>
      </c>
      <c r="X72" s="9">
        <v>56</v>
      </c>
      <c r="Y72" s="9">
        <v>90</v>
      </c>
      <c r="Z72" s="9">
        <v>0</v>
      </c>
      <c r="AA72" s="9"/>
      <c r="AB72" s="9"/>
      <c r="AC72" s="9">
        <v>0</v>
      </c>
      <c r="AD72" s="9"/>
      <c r="AE72" s="9"/>
      <c r="AF72" s="9">
        <v>50</v>
      </c>
      <c r="AG72" s="9">
        <v>50</v>
      </c>
      <c r="AH72" s="9"/>
      <c r="AI72" s="9"/>
      <c r="AJ72" s="9"/>
      <c r="AK72" s="9"/>
    </row>
    <row r="73" spans="1:37" ht="70.5" customHeight="1">
      <c r="A73" s="43" t="s">
        <v>82</v>
      </c>
      <c r="B73" s="9">
        <v>1400</v>
      </c>
      <c r="C73" s="9">
        <v>1400</v>
      </c>
      <c r="D73" s="9">
        <v>0</v>
      </c>
      <c r="E73" s="9">
        <v>0</v>
      </c>
      <c r="F73" s="9">
        <v>0</v>
      </c>
      <c r="G73" s="9">
        <v>0</v>
      </c>
      <c r="H73" s="9">
        <v>1364</v>
      </c>
      <c r="I73" s="9">
        <v>1364</v>
      </c>
      <c r="J73" s="9">
        <v>0</v>
      </c>
      <c r="K73" s="9">
        <v>900</v>
      </c>
      <c r="L73" s="9">
        <v>900</v>
      </c>
      <c r="M73" s="9">
        <v>0</v>
      </c>
      <c r="N73" s="9">
        <v>0</v>
      </c>
      <c r="O73" s="9"/>
      <c r="P73" s="9"/>
      <c r="Q73" s="9">
        <v>356</v>
      </c>
      <c r="R73" s="9">
        <v>356</v>
      </c>
      <c r="S73" s="9"/>
      <c r="T73" s="9">
        <v>0</v>
      </c>
      <c r="U73" s="9"/>
      <c r="V73" s="9"/>
      <c r="W73" s="9">
        <v>0</v>
      </c>
      <c r="X73" s="9"/>
      <c r="Y73" s="9"/>
      <c r="Z73" s="9">
        <v>0</v>
      </c>
      <c r="AA73" s="9"/>
      <c r="AB73" s="9"/>
      <c r="AC73" s="9">
        <v>0</v>
      </c>
      <c r="AD73" s="9"/>
      <c r="AE73" s="9"/>
      <c r="AF73" s="9"/>
      <c r="AG73" s="9"/>
      <c r="AH73" s="9"/>
      <c r="AI73" s="9"/>
      <c r="AJ73" s="9"/>
      <c r="AK73" s="9"/>
    </row>
    <row r="74" spans="1:37" ht="72.75" customHeight="1">
      <c r="A74" s="43" t="s">
        <v>83</v>
      </c>
      <c r="B74" s="9">
        <v>0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11</v>
      </c>
      <c r="I74" s="9">
        <v>11</v>
      </c>
      <c r="J74" s="9">
        <v>0</v>
      </c>
      <c r="K74" s="9">
        <v>16</v>
      </c>
      <c r="L74" s="9">
        <v>16</v>
      </c>
      <c r="M74" s="9">
        <v>0</v>
      </c>
      <c r="N74" s="9">
        <v>0</v>
      </c>
      <c r="O74" s="9">
        <v>0</v>
      </c>
      <c r="P74" s="9"/>
      <c r="Q74" s="9">
        <v>0</v>
      </c>
      <c r="R74" s="9"/>
      <c r="S74" s="9"/>
      <c r="T74" s="9">
        <v>0</v>
      </c>
      <c r="U74" s="9"/>
      <c r="V74" s="9"/>
      <c r="W74" s="9">
        <v>0</v>
      </c>
      <c r="X74" s="9"/>
      <c r="Y74" s="9"/>
      <c r="Z74" s="9">
        <v>0</v>
      </c>
      <c r="AA74" s="9"/>
      <c r="AB74" s="9"/>
      <c r="AC74" s="9">
        <v>0</v>
      </c>
      <c r="AD74" s="9"/>
      <c r="AE74" s="9"/>
      <c r="AF74" s="9"/>
      <c r="AG74" s="9"/>
      <c r="AH74" s="9"/>
      <c r="AI74" s="9"/>
      <c r="AJ74" s="9"/>
      <c r="AK74" s="9"/>
    </row>
    <row r="75" spans="1:37" ht="45" customHeight="1">
      <c r="A75" s="43" t="s">
        <v>84</v>
      </c>
      <c r="B75" s="9">
        <v>3100</v>
      </c>
      <c r="C75" s="9">
        <v>3098</v>
      </c>
      <c r="D75" s="9">
        <v>2</v>
      </c>
      <c r="E75" s="9">
        <v>0</v>
      </c>
      <c r="F75" s="9">
        <v>0</v>
      </c>
      <c r="G75" s="9">
        <v>0</v>
      </c>
      <c r="H75" s="9">
        <v>4198</v>
      </c>
      <c r="I75" s="9">
        <v>4198</v>
      </c>
      <c r="J75" s="9">
        <v>0</v>
      </c>
      <c r="K75" s="9">
        <v>680</v>
      </c>
      <c r="L75" s="9">
        <v>680</v>
      </c>
      <c r="M75" s="9">
        <v>0</v>
      </c>
      <c r="N75" s="9">
        <v>0</v>
      </c>
      <c r="O75" s="9">
        <v>0</v>
      </c>
      <c r="P75" s="9">
        <v>0</v>
      </c>
      <c r="Q75" s="9">
        <v>354</v>
      </c>
      <c r="R75" s="9">
        <v>354</v>
      </c>
      <c r="S75" s="9">
        <v>0</v>
      </c>
      <c r="T75" s="9">
        <v>0</v>
      </c>
      <c r="U75" s="9"/>
      <c r="V75" s="9"/>
      <c r="W75" s="9">
        <v>0</v>
      </c>
      <c r="X75" s="9"/>
      <c r="Y75" s="9"/>
      <c r="Z75" s="9">
        <v>0</v>
      </c>
      <c r="AA75" s="9"/>
      <c r="AB75" s="9"/>
      <c r="AC75" s="9">
        <v>0</v>
      </c>
      <c r="AD75" s="9"/>
      <c r="AE75" s="9"/>
      <c r="AF75" s="9"/>
      <c r="AG75" s="9"/>
      <c r="AH75" s="9"/>
      <c r="AI75" s="9"/>
      <c r="AJ75" s="9"/>
      <c r="AK75" s="9"/>
    </row>
    <row r="76" spans="1:37" ht="45" customHeight="1">
      <c r="A76" s="43" t="s">
        <v>85</v>
      </c>
      <c r="B76" s="9">
        <v>2000</v>
      </c>
      <c r="C76" s="9">
        <v>2000</v>
      </c>
      <c r="D76" s="9">
        <v>0</v>
      </c>
      <c r="E76" s="9">
        <v>0</v>
      </c>
      <c r="F76" s="9"/>
      <c r="G76" s="9"/>
      <c r="H76" s="9">
        <v>0</v>
      </c>
      <c r="I76" s="9"/>
      <c r="J76" s="9"/>
      <c r="K76" s="9">
        <v>0</v>
      </c>
      <c r="L76" s="9"/>
      <c r="M76" s="9"/>
      <c r="N76" s="9">
        <v>0</v>
      </c>
      <c r="O76" s="9"/>
      <c r="P76" s="9"/>
      <c r="Q76" s="9">
        <v>0</v>
      </c>
      <c r="R76" s="9"/>
      <c r="S76" s="9"/>
      <c r="T76" s="9">
        <v>0</v>
      </c>
      <c r="U76" s="9"/>
      <c r="V76" s="9"/>
      <c r="W76" s="9">
        <v>0</v>
      </c>
      <c r="X76" s="9"/>
      <c r="Y76" s="9"/>
      <c r="Z76" s="9">
        <v>0</v>
      </c>
      <c r="AA76" s="9"/>
      <c r="AB76" s="9"/>
      <c r="AC76" s="9">
        <v>0</v>
      </c>
      <c r="AD76" s="9"/>
      <c r="AE76" s="9"/>
      <c r="AF76" s="9"/>
      <c r="AG76" s="9"/>
      <c r="AH76" s="9"/>
      <c r="AI76" s="9"/>
      <c r="AJ76" s="9"/>
      <c r="AK76" s="9"/>
    </row>
    <row r="77" spans="1:37" ht="45" customHeight="1">
      <c r="A77" s="43" t="s">
        <v>86</v>
      </c>
      <c r="B77" s="9">
        <v>0</v>
      </c>
      <c r="C77" s="9"/>
      <c r="D77" s="9"/>
      <c r="E77" s="9">
        <v>0</v>
      </c>
      <c r="F77" s="9"/>
      <c r="G77" s="9"/>
      <c r="H77" s="9">
        <v>212</v>
      </c>
      <c r="I77" s="9">
        <v>212</v>
      </c>
      <c r="J77" s="9">
        <v>0</v>
      </c>
      <c r="K77" s="9">
        <v>100</v>
      </c>
      <c r="L77" s="9">
        <v>100</v>
      </c>
      <c r="M77" s="9">
        <v>0</v>
      </c>
      <c r="N77" s="9">
        <v>0</v>
      </c>
      <c r="O77" s="9"/>
      <c r="P77" s="9"/>
      <c r="Q77" s="9">
        <v>0</v>
      </c>
      <c r="R77" s="9"/>
      <c r="S77" s="9"/>
      <c r="T77" s="9">
        <v>0</v>
      </c>
      <c r="U77" s="9"/>
      <c r="V77" s="9"/>
      <c r="W77" s="9">
        <v>0</v>
      </c>
      <c r="X77" s="9"/>
      <c r="Y77" s="9"/>
      <c r="Z77" s="9">
        <v>0</v>
      </c>
      <c r="AA77" s="9"/>
      <c r="AB77" s="9"/>
      <c r="AC77" s="9">
        <v>0</v>
      </c>
      <c r="AD77" s="9"/>
      <c r="AE77" s="9"/>
      <c r="AF77" s="9"/>
      <c r="AG77" s="9"/>
      <c r="AH77" s="9"/>
      <c r="AI77" s="9"/>
      <c r="AJ77" s="9"/>
      <c r="AK77" s="9"/>
    </row>
    <row r="78" spans="1:37" s="25" customFormat="1" ht="118.5" customHeight="1">
      <c r="A78" s="43" t="s">
        <v>87</v>
      </c>
      <c r="B78" s="9">
        <v>100</v>
      </c>
      <c r="C78" s="9">
        <v>100</v>
      </c>
      <c r="D78" s="9">
        <v>0</v>
      </c>
      <c r="E78" s="9">
        <v>0</v>
      </c>
      <c r="F78" s="9"/>
      <c r="G78" s="9"/>
      <c r="H78" s="9">
        <v>0</v>
      </c>
      <c r="I78" s="9"/>
      <c r="J78" s="9"/>
      <c r="K78" s="9">
        <v>0</v>
      </c>
      <c r="L78" s="9"/>
      <c r="M78" s="9"/>
      <c r="N78" s="9">
        <v>0</v>
      </c>
      <c r="O78" s="9"/>
      <c r="P78" s="9"/>
      <c r="Q78" s="9">
        <v>0</v>
      </c>
      <c r="R78" s="9"/>
      <c r="S78" s="9"/>
      <c r="T78" s="9">
        <v>0</v>
      </c>
      <c r="U78" s="9"/>
      <c r="V78" s="9"/>
      <c r="W78" s="9">
        <v>0</v>
      </c>
      <c r="X78" s="9"/>
      <c r="Y78" s="9"/>
      <c r="Z78" s="9">
        <v>0</v>
      </c>
      <c r="AA78" s="9"/>
      <c r="AB78" s="9"/>
      <c r="AC78" s="9">
        <v>0</v>
      </c>
      <c r="AD78" s="9"/>
      <c r="AE78" s="9"/>
      <c r="AF78" s="9"/>
      <c r="AG78" s="9"/>
      <c r="AH78" s="9"/>
      <c r="AI78" s="9"/>
      <c r="AJ78" s="9"/>
      <c r="AK78" s="9"/>
    </row>
    <row r="79" spans="1:37" ht="45" customHeight="1">
      <c r="A79" s="43" t="s">
        <v>88</v>
      </c>
      <c r="B79" s="9">
        <v>777</v>
      </c>
      <c r="C79" s="9">
        <v>777</v>
      </c>
      <c r="D79" s="9">
        <v>0</v>
      </c>
      <c r="E79" s="9">
        <v>1200</v>
      </c>
      <c r="F79" s="9">
        <v>1200</v>
      </c>
      <c r="G79" s="9">
        <v>0</v>
      </c>
      <c r="H79" s="9">
        <v>0</v>
      </c>
      <c r="I79" s="9"/>
      <c r="J79" s="9"/>
      <c r="K79" s="9">
        <v>0</v>
      </c>
      <c r="L79" s="9"/>
      <c r="M79" s="9"/>
      <c r="N79" s="9">
        <v>0</v>
      </c>
      <c r="O79" s="9"/>
      <c r="P79" s="9"/>
      <c r="Q79" s="9">
        <v>0</v>
      </c>
      <c r="R79" s="9"/>
      <c r="S79" s="9"/>
      <c r="T79" s="9">
        <v>0</v>
      </c>
      <c r="U79" s="9"/>
      <c r="V79" s="9"/>
      <c r="W79" s="9">
        <v>0</v>
      </c>
      <c r="X79" s="9"/>
      <c r="Y79" s="9"/>
      <c r="Z79" s="9">
        <v>0</v>
      </c>
      <c r="AA79" s="9"/>
      <c r="AB79" s="9"/>
      <c r="AC79" s="9">
        <v>0</v>
      </c>
      <c r="AD79" s="9"/>
      <c r="AE79" s="9"/>
      <c r="AF79" s="9"/>
      <c r="AG79" s="9"/>
      <c r="AH79" s="9"/>
      <c r="AI79" s="9"/>
      <c r="AJ79" s="9"/>
      <c r="AK79" s="9"/>
    </row>
    <row r="80" spans="1:37" ht="45" customHeight="1">
      <c r="A80" s="43" t="s">
        <v>89</v>
      </c>
      <c r="B80" s="9">
        <v>4000</v>
      </c>
      <c r="C80" s="9">
        <v>4000</v>
      </c>
      <c r="D80" s="9">
        <v>0</v>
      </c>
      <c r="E80" s="9">
        <v>2910</v>
      </c>
      <c r="F80" s="9">
        <v>2910</v>
      </c>
      <c r="G80" s="9"/>
      <c r="H80" s="9">
        <v>0</v>
      </c>
      <c r="I80" s="9"/>
      <c r="J80" s="9"/>
      <c r="K80" s="9">
        <v>0</v>
      </c>
      <c r="L80" s="9"/>
      <c r="M80" s="9"/>
      <c r="N80" s="9">
        <v>0</v>
      </c>
      <c r="O80" s="9"/>
      <c r="P80" s="9"/>
      <c r="Q80" s="9">
        <v>0</v>
      </c>
      <c r="R80" s="9"/>
      <c r="S80" s="9"/>
      <c r="T80" s="9">
        <v>0</v>
      </c>
      <c r="U80" s="9"/>
      <c r="V80" s="9"/>
      <c r="W80" s="9">
        <v>0</v>
      </c>
      <c r="X80" s="9"/>
      <c r="Y80" s="9"/>
      <c r="Z80" s="9">
        <v>0</v>
      </c>
      <c r="AA80" s="9"/>
      <c r="AB80" s="9"/>
      <c r="AC80" s="9">
        <v>0</v>
      </c>
      <c r="AD80" s="9"/>
      <c r="AE80" s="9"/>
      <c r="AF80" s="9"/>
      <c r="AG80" s="9"/>
      <c r="AH80" s="9"/>
      <c r="AI80" s="9"/>
      <c r="AJ80" s="9"/>
      <c r="AK80" s="9"/>
    </row>
    <row r="81" spans="1:37" ht="45" customHeight="1">
      <c r="A81" s="43" t="s">
        <v>90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0</v>
      </c>
      <c r="U81" s="9"/>
      <c r="V81" s="9"/>
      <c r="W81" s="9"/>
      <c r="X81" s="9"/>
      <c r="Y81" s="9"/>
      <c r="Z81" s="9">
        <v>0</v>
      </c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</row>
    <row r="82" spans="1:37" ht="45" customHeight="1">
      <c r="A82" s="43" t="s">
        <v>91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>
        <v>0</v>
      </c>
      <c r="U82" s="9"/>
      <c r="V82" s="9"/>
      <c r="W82" s="9"/>
      <c r="X82" s="9"/>
      <c r="Y82" s="9"/>
      <c r="Z82" s="9">
        <v>0</v>
      </c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</row>
    <row r="83" spans="1:37" ht="45" customHeight="1">
      <c r="A83" s="43" t="s">
        <v>92</v>
      </c>
      <c r="B83" s="9">
        <v>2140</v>
      </c>
      <c r="C83" s="9">
        <v>2140</v>
      </c>
      <c r="D83" s="9">
        <v>0</v>
      </c>
      <c r="E83" s="9">
        <v>2450</v>
      </c>
      <c r="F83" s="9">
        <v>2350</v>
      </c>
      <c r="G83" s="9">
        <v>100</v>
      </c>
      <c r="H83" s="9">
        <v>0</v>
      </c>
      <c r="I83" s="9"/>
      <c r="J83" s="9"/>
      <c r="K83" s="9">
        <v>0</v>
      </c>
      <c r="L83" s="9"/>
      <c r="M83" s="9"/>
      <c r="N83" s="9">
        <v>0</v>
      </c>
      <c r="O83" s="9"/>
      <c r="P83" s="9"/>
      <c r="Q83" s="9">
        <v>0</v>
      </c>
      <c r="R83" s="9"/>
      <c r="S83" s="9"/>
      <c r="T83" s="9">
        <v>0</v>
      </c>
      <c r="U83" s="9"/>
      <c r="V83" s="9"/>
      <c r="W83" s="9">
        <v>0</v>
      </c>
      <c r="X83" s="9"/>
      <c r="Y83" s="9"/>
      <c r="Z83" s="9">
        <v>0</v>
      </c>
      <c r="AA83" s="9"/>
      <c r="AB83" s="9"/>
      <c r="AC83" s="9">
        <v>0</v>
      </c>
      <c r="AD83" s="9"/>
      <c r="AE83" s="9"/>
      <c r="AF83" s="9"/>
      <c r="AG83" s="9"/>
      <c r="AH83" s="9"/>
      <c r="AI83" s="9"/>
      <c r="AJ83" s="9"/>
      <c r="AK83" s="9"/>
    </row>
    <row r="84" spans="1:37" ht="45" customHeight="1">
      <c r="A84" s="43" t="s">
        <v>93</v>
      </c>
      <c r="B84" s="9">
        <v>1200</v>
      </c>
      <c r="C84" s="9">
        <v>1190</v>
      </c>
      <c r="D84" s="9">
        <v>10</v>
      </c>
      <c r="E84" s="9">
        <v>0</v>
      </c>
      <c r="F84" s="9">
        <v>0</v>
      </c>
      <c r="G84" s="9"/>
      <c r="H84" s="9">
        <v>0</v>
      </c>
      <c r="I84" s="9"/>
      <c r="J84" s="9"/>
      <c r="K84" s="9">
        <v>0</v>
      </c>
      <c r="L84" s="9"/>
      <c r="M84" s="9"/>
      <c r="N84" s="9">
        <v>0</v>
      </c>
      <c r="O84" s="9"/>
      <c r="P84" s="9"/>
      <c r="Q84" s="9">
        <v>0</v>
      </c>
      <c r="R84" s="9"/>
      <c r="S84" s="9"/>
      <c r="T84" s="9">
        <v>0</v>
      </c>
      <c r="U84" s="9"/>
      <c r="V84" s="9"/>
      <c r="W84" s="9">
        <v>0</v>
      </c>
      <c r="X84" s="9"/>
      <c r="Y84" s="9"/>
      <c r="Z84" s="9">
        <v>0</v>
      </c>
      <c r="AA84" s="9"/>
      <c r="AB84" s="9"/>
      <c r="AC84" s="9">
        <v>0</v>
      </c>
      <c r="AD84" s="9"/>
      <c r="AE84" s="9"/>
      <c r="AF84" s="9"/>
      <c r="AG84" s="9"/>
      <c r="AH84" s="9"/>
      <c r="AI84" s="9"/>
      <c r="AJ84" s="9"/>
      <c r="AK84" s="9"/>
    </row>
    <row r="85" spans="1:37" ht="45" customHeight="1">
      <c r="A85" s="43" t="s">
        <v>94</v>
      </c>
      <c r="B85" s="9">
        <v>0</v>
      </c>
      <c r="C85" s="9"/>
      <c r="D85" s="9"/>
      <c r="E85" s="9">
        <v>0</v>
      </c>
      <c r="F85" s="9"/>
      <c r="G85" s="9">
        <v>0</v>
      </c>
      <c r="H85" s="9">
        <v>426</v>
      </c>
      <c r="I85" s="9">
        <v>426</v>
      </c>
      <c r="J85" s="9">
        <v>0</v>
      </c>
      <c r="K85" s="9">
        <v>0</v>
      </c>
      <c r="L85" s="9"/>
      <c r="M85" s="9"/>
      <c r="N85" s="9">
        <v>0</v>
      </c>
      <c r="O85" s="9"/>
      <c r="P85" s="9"/>
      <c r="Q85" s="9">
        <v>0</v>
      </c>
      <c r="R85" s="9"/>
      <c r="S85" s="9"/>
      <c r="T85" s="9">
        <v>0</v>
      </c>
      <c r="U85" s="9"/>
      <c r="V85" s="9"/>
      <c r="W85" s="9">
        <v>0</v>
      </c>
      <c r="X85" s="9"/>
      <c r="Y85" s="9"/>
      <c r="Z85" s="9">
        <v>0</v>
      </c>
      <c r="AA85" s="9"/>
      <c r="AB85" s="9"/>
      <c r="AC85" s="9">
        <v>0</v>
      </c>
      <c r="AD85" s="9"/>
      <c r="AE85" s="9"/>
      <c r="AF85" s="9"/>
      <c r="AG85" s="9"/>
      <c r="AH85" s="9"/>
      <c r="AI85" s="9"/>
      <c r="AJ85" s="9"/>
      <c r="AK85" s="9"/>
    </row>
    <row r="86" spans="1:37" ht="45" customHeight="1">
      <c r="A86" s="43" t="s">
        <v>95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>
        <v>0</v>
      </c>
      <c r="O86" s="9">
        <v>0</v>
      </c>
      <c r="P86" s="9"/>
      <c r="Q86" s="9"/>
      <c r="R86" s="9"/>
      <c r="S86" s="9"/>
      <c r="T86" s="9"/>
      <c r="U86" s="9"/>
      <c r="V86" s="9"/>
      <c r="W86" s="9"/>
      <c r="X86" s="9"/>
      <c r="Y86" s="9"/>
      <c r="Z86" s="9">
        <v>0</v>
      </c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</row>
    <row r="87" spans="1:37" ht="45" customHeight="1">
      <c r="A87" s="43" t="s">
        <v>96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>
        <v>0</v>
      </c>
      <c r="O87" s="9">
        <v>0</v>
      </c>
      <c r="P87" s="9"/>
      <c r="Q87" s="9"/>
      <c r="R87" s="9"/>
      <c r="S87" s="9"/>
      <c r="T87" s="9"/>
      <c r="U87" s="9"/>
      <c r="V87" s="9"/>
      <c r="W87" s="9"/>
      <c r="X87" s="9"/>
      <c r="Y87" s="9"/>
      <c r="Z87" s="9">
        <v>0</v>
      </c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</row>
    <row r="88" spans="1:37" ht="54.75" customHeight="1">
      <c r="A88" s="43" t="s">
        <v>97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>
        <v>0</v>
      </c>
      <c r="O88" s="9">
        <v>0</v>
      </c>
      <c r="P88" s="9"/>
      <c r="Q88" s="9"/>
      <c r="R88" s="9"/>
      <c r="S88" s="9"/>
      <c r="T88" s="9"/>
      <c r="U88" s="9"/>
      <c r="V88" s="9"/>
      <c r="W88" s="9"/>
      <c r="X88" s="9"/>
      <c r="Y88" s="9"/>
      <c r="Z88" s="9">
        <v>0</v>
      </c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</row>
    <row r="89" spans="1:37" ht="53.25" customHeight="1">
      <c r="A89" s="43" t="s">
        <v>98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>
        <v>72</v>
      </c>
      <c r="O89" s="9">
        <v>72</v>
      </c>
      <c r="P89" s="9"/>
      <c r="Q89" s="9"/>
      <c r="R89" s="9"/>
      <c r="S89" s="9"/>
      <c r="T89" s="9"/>
      <c r="U89" s="9"/>
      <c r="V89" s="9"/>
      <c r="W89" s="9"/>
      <c r="X89" s="9"/>
      <c r="Y89" s="9"/>
      <c r="Z89" s="9">
        <v>0</v>
      </c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</row>
    <row r="90" spans="1:37" ht="45" customHeight="1">
      <c r="A90" s="43" t="s">
        <v>99</v>
      </c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>
        <v>0</v>
      </c>
      <c r="O90" s="9">
        <v>0</v>
      </c>
      <c r="P90" s="9"/>
      <c r="Q90" s="9"/>
      <c r="R90" s="9"/>
      <c r="S90" s="9"/>
      <c r="T90" s="9"/>
      <c r="U90" s="9"/>
      <c r="V90" s="9"/>
      <c r="W90" s="9"/>
      <c r="X90" s="9"/>
      <c r="Y90" s="9"/>
      <c r="Z90" s="9">
        <v>0</v>
      </c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</row>
    <row r="91" spans="1:37" s="2" customFormat="1" ht="45" customHeight="1">
      <c r="A91" s="11" t="s">
        <v>100</v>
      </c>
      <c r="B91" s="9">
        <v>129784</v>
      </c>
      <c r="C91" s="9">
        <v>123328</v>
      </c>
      <c r="D91" s="9">
        <v>6456</v>
      </c>
      <c r="E91" s="9">
        <v>49081</v>
      </c>
      <c r="F91" s="9">
        <v>46674</v>
      </c>
      <c r="G91" s="9">
        <v>2407</v>
      </c>
      <c r="H91" s="9">
        <v>208281</v>
      </c>
      <c r="I91" s="9">
        <v>174237</v>
      </c>
      <c r="J91" s="9">
        <v>34044</v>
      </c>
      <c r="K91" s="9">
        <v>79012</v>
      </c>
      <c r="L91" s="9">
        <v>75765</v>
      </c>
      <c r="M91" s="9">
        <v>3247</v>
      </c>
      <c r="N91" s="9">
        <v>2612</v>
      </c>
      <c r="O91" s="9">
        <v>2612</v>
      </c>
      <c r="P91" s="9">
        <v>0</v>
      </c>
      <c r="Q91" s="9">
        <v>22731</v>
      </c>
      <c r="R91" s="9">
        <v>22731</v>
      </c>
      <c r="S91" s="9">
        <v>0</v>
      </c>
      <c r="T91" s="9">
        <v>3500</v>
      </c>
      <c r="U91" s="9">
        <v>3480</v>
      </c>
      <c r="V91" s="9">
        <v>20</v>
      </c>
      <c r="W91" s="9">
        <v>146</v>
      </c>
      <c r="X91" s="9">
        <v>56</v>
      </c>
      <c r="Y91" s="9">
        <v>90</v>
      </c>
      <c r="Z91" s="9">
        <v>979</v>
      </c>
      <c r="AA91" s="9">
        <v>931</v>
      </c>
      <c r="AB91" s="9">
        <v>48</v>
      </c>
      <c r="AC91" s="9">
        <v>7100</v>
      </c>
      <c r="AD91" s="9">
        <v>7100</v>
      </c>
      <c r="AE91" s="9">
        <v>0</v>
      </c>
      <c r="AF91" s="9">
        <v>50</v>
      </c>
      <c r="AG91" s="9">
        <v>50</v>
      </c>
      <c r="AH91" s="9">
        <v>0</v>
      </c>
      <c r="AI91" s="9">
        <v>1320</v>
      </c>
      <c r="AJ91" s="9">
        <v>0</v>
      </c>
      <c r="AK91" s="9">
        <v>1320</v>
      </c>
    </row>
    <row r="92" spans="1:37" ht="45" customHeight="1"/>
    <row r="93" spans="1:37" ht="45" customHeight="1"/>
    <row r="94" spans="1:37" ht="45" customHeight="1"/>
    <row r="95" spans="1:37" ht="45" customHeight="1"/>
    <row r="96" spans="1:37" ht="45" customHeight="1"/>
    <row r="97" ht="45" customHeight="1"/>
  </sheetData>
  <autoFilter ref="A6:AK91"/>
  <mergeCells count="18">
    <mergeCell ref="B1:P1"/>
    <mergeCell ref="B2:P2"/>
    <mergeCell ref="A4:A6"/>
    <mergeCell ref="B4:P4"/>
    <mergeCell ref="Q4:Y4"/>
    <mergeCell ref="N5:P5"/>
    <mergeCell ref="Q5:S5"/>
    <mergeCell ref="T5:V5"/>
    <mergeCell ref="W5:Y5"/>
    <mergeCell ref="Z4:AK4"/>
    <mergeCell ref="B5:D5"/>
    <mergeCell ref="E5:G5"/>
    <mergeCell ref="H5:J5"/>
    <mergeCell ref="K5:M5"/>
    <mergeCell ref="AF5:AH5"/>
    <mergeCell ref="AI5:AK5"/>
    <mergeCell ref="Z5:AB5"/>
    <mergeCell ref="AC5:AE5"/>
  </mergeCells>
  <conditionalFormatting sqref="B7:AE58 Z60:AB90 AC60:AE85 B60:Y85 B91:AK91">
    <cfRule type="expression" dxfId="51" priority="13">
      <formula>(#REF!+#REF!)&lt;B7</formula>
    </cfRule>
  </conditionalFormatting>
  <conditionalFormatting sqref="AC86:AE90 B86:Y90">
    <cfRule type="expression" dxfId="50" priority="12">
      <formula>(#REF!+#REF!)&lt;B86</formula>
    </cfRule>
  </conditionalFormatting>
  <conditionalFormatting sqref="C59:D59 F59:G59 I59:J59 L59:AE59">
    <cfRule type="expression" dxfId="49" priority="8">
      <formula>(#REF!+#REF!)&lt;C59</formula>
    </cfRule>
  </conditionalFormatting>
  <conditionalFormatting sqref="B59">
    <cfRule type="expression" dxfId="48" priority="7">
      <formula>(#REF!+#REF!)&lt;B59</formula>
    </cfRule>
  </conditionalFormatting>
  <conditionalFormatting sqref="E59">
    <cfRule type="expression" dxfId="47" priority="6">
      <formula>(#REF!+#REF!)&lt;E59</formula>
    </cfRule>
  </conditionalFormatting>
  <conditionalFormatting sqref="H59">
    <cfRule type="expression" dxfId="46" priority="5">
      <formula>(#REF!+#REF!)&lt;H59</formula>
    </cfRule>
  </conditionalFormatting>
  <conditionalFormatting sqref="K59">
    <cfRule type="expression" dxfId="45" priority="4">
      <formula>(#REF!+#REF!)&lt;K59</formula>
    </cfRule>
  </conditionalFormatting>
  <conditionalFormatting sqref="AF7:AK58 AF60:AK85">
    <cfRule type="expression" dxfId="44" priority="3">
      <formula>(#REF!+#REF!)&lt;AF7</formula>
    </cfRule>
  </conditionalFormatting>
  <conditionalFormatting sqref="AF86:AK90">
    <cfRule type="expression" dxfId="43" priority="2">
      <formula>(#REF!+#REF!)&lt;AF86</formula>
    </cfRule>
  </conditionalFormatting>
  <conditionalFormatting sqref="AF59:AK59">
    <cfRule type="expression" dxfId="42" priority="1">
      <formula>(#REF!+#REF!)&lt;AF59</formula>
    </cfRule>
  </conditionalFormatting>
  <pageMargins left="0" right="0" top="0.19685039370078741" bottom="0.19685039370078741" header="0.19685039370078741" footer="0.19685039370078741"/>
  <pageSetup paperSize="9" scale="5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AK107"/>
  <sheetViews>
    <sheetView showZeros="0" zoomScale="55" zoomScaleNormal="55" zoomScaleSheetLayoutView="55" workbookViewId="0">
      <pane xSplit="1" ySplit="6" topLeftCell="B88" activePane="bottomRight" state="frozenSplit"/>
      <selection pane="topRight" activeCell="E1" sqref="E1"/>
      <selection pane="bottomLeft" activeCell="A6" sqref="A6"/>
      <selection pane="bottomRight" activeCell="O94" sqref="O94"/>
    </sheetView>
  </sheetViews>
  <sheetFormatPr defaultColWidth="9.140625" defaultRowHeight="20.25" outlineLevelRow="1"/>
  <cols>
    <col min="1" max="1" width="80.5703125" style="2" customWidth="1"/>
    <col min="2" max="2" width="14.140625" style="20" customWidth="1"/>
    <col min="3" max="3" width="12.140625" style="20" customWidth="1"/>
    <col min="4" max="4" width="14" style="20" customWidth="1"/>
    <col min="5" max="5" width="12.140625" style="20" customWidth="1"/>
    <col min="6" max="6" width="10.140625" style="20" customWidth="1"/>
    <col min="7" max="7" width="11" style="20" customWidth="1"/>
    <col min="8" max="8" width="12.140625" style="20" customWidth="1"/>
    <col min="9" max="9" width="11.140625" style="20" customWidth="1"/>
    <col min="10" max="10" width="10" style="20" customWidth="1"/>
    <col min="11" max="11" width="12.5703125" style="20" customWidth="1"/>
    <col min="12" max="12" width="10.85546875" style="20" customWidth="1"/>
    <col min="13" max="13" width="9.7109375" style="20" customWidth="1"/>
    <col min="14" max="14" width="14.42578125" style="20" customWidth="1"/>
    <col min="15" max="15" width="10.42578125" style="20" customWidth="1"/>
    <col min="16" max="16" width="10.5703125" style="20" customWidth="1"/>
    <col min="17" max="17" width="13.28515625" style="20" customWidth="1"/>
    <col min="18" max="18" width="10.140625" style="20" customWidth="1"/>
    <col min="19" max="19" width="11.7109375" style="20" customWidth="1"/>
    <col min="20" max="20" width="12.28515625" style="3" customWidth="1"/>
    <col min="21" max="21" width="8.42578125" style="20" customWidth="1"/>
    <col min="22" max="22" width="7.42578125" style="20" customWidth="1"/>
    <col min="23" max="23" width="13.28515625" style="3" customWidth="1"/>
    <col min="24" max="24" width="13.42578125" style="20" customWidth="1"/>
    <col min="25" max="25" width="15.140625" style="20" customWidth="1"/>
    <col min="26" max="26" width="13.42578125" style="20" customWidth="1"/>
    <col min="27" max="27" width="10.28515625" style="20" customWidth="1"/>
    <col min="28" max="28" width="10.85546875" style="20" customWidth="1"/>
    <col min="29" max="29" width="12.140625" style="20" customWidth="1"/>
    <col min="30" max="30" width="10" style="20" customWidth="1"/>
    <col min="31" max="31" width="16.28515625" style="20" customWidth="1"/>
    <col min="32" max="32" width="12.140625" style="20" customWidth="1"/>
    <col min="33" max="33" width="13.85546875" style="20" bestFit="1" customWidth="1"/>
    <col min="34" max="34" width="16.28515625" style="20" customWidth="1"/>
    <col min="35" max="35" width="12.140625" style="20" customWidth="1"/>
    <col min="36" max="36" width="10" style="20" customWidth="1"/>
    <col min="37" max="37" width="16.28515625" style="20" customWidth="1"/>
    <col min="38" max="16384" width="9.140625" style="20"/>
  </cols>
  <sheetData>
    <row r="1" spans="1:37" ht="30" customHeight="1">
      <c r="B1" s="48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37" ht="41.25" customHeight="1">
      <c r="A2" s="4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D2" s="4"/>
      <c r="AE2" s="4"/>
      <c r="AG2" s="4"/>
      <c r="AH2" s="4"/>
      <c r="AJ2" s="4"/>
      <c r="AK2" s="4"/>
    </row>
    <row r="3" spans="1:37" ht="41.25" customHeight="1" outlineLevel="1">
      <c r="A3" s="4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30"/>
      <c r="R3" s="4"/>
      <c r="S3" s="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</row>
    <row r="4" spans="1:37" ht="49.5" customHeight="1">
      <c r="A4" s="61" t="s">
        <v>1</v>
      </c>
      <c r="B4" s="52" t="s">
        <v>2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 t="s">
        <v>2</v>
      </c>
      <c r="R4" s="73"/>
      <c r="S4" s="73"/>
      <c r="T4" s="73"/>
      <c r="U4" s="73"/>
      <c r="V4" s="73"/>
      <c r="W4" s="73"/>
      <c r="X4" s="73"/>
      <c r="Y4" s="73"/>
      <c r="Z4" s="71" t="s">
        <v>3</v>
      </c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</row>
    <row r="5" spans="1:37" ht="152.25" customHeight="1">
      <c r="A5" s="62"/>
      <c r="B5" s="55" t="s">
        <v>4</v>
      </c>
      <c r="C5" s="55"/>
      <c r="D5" s="55"/>
      <c r="E5" s="55" t="s">
        <v>5</v>
      </c>
      <c r="F5" s="55"/>
      <c r="G5" s="55"/>
      <c r="H5" s="55" t="s">
        <v>6</v>
      </c>
      <c r="I5" s="55"/>
      <c r="J5" s="55"/>
      <c r="K5" s="55" t="s">
        <v>7</v>
      </c>
      <c r="L5" s="55"/>
      <c r="M5" s="55"/>
      <c r="N5" s="55" t="s">
        <v>8</v>
      </c>
      <c r="O5" s="55"/>
      <c r="P5" s="55"/>
      <c r="Q5" s="55" t="s">
        <v>9</v>
      </c>
      <c r="R5" s="55"/>
      <c r="S5" s="55"/>
      <c r="T5" s="55" t="s">
        <v>10</v>
      </c>
      <c r="U5" s="55"/>
      <c r="V5" s="55"/>
      <c r="W5" s="55" t="s">
        <v>11</v>
      </c>
      <c r="X5" s="55"/>
      <c r="Y5" s="55"/>
      <c r="Z5" s="66" t="s">
        <v>102</v>
      </c>
      <c r="AA5" s="67"/>
      <c r="AB5" s="68"/>
      <c r="AC5" s="55" t="s">
        <v>12</v>
      </c>
      <c r="AD5" s="55"/>
      <c r="AE5" s="59"/>
      <c r="AF5" s="55" t="s">
        <v>103</v>
      </c>
      <c r="AG5" s="55"/>
      <c r="AH5" s="59"/>
      <c r="AI5" s="55" t="s">
        <v>104</v>
      </c>
      <c r="AJ5" s="55"/>
      <c r="AK5" s="59"/>
    </row>
    <row r="6" spans="1:37" s="23" customFormat="1" ht="43.5" customHeight="1">
      <c r="A6" s="63"/>
      <c r="B6" s="40" t="s">
        <v>13</v>
      </c>
      <c r="C6" s="40" t="s">
        <v>14</v>
      </c>
      <c r="D6" s="40" t="s">
        <v>15</v>
      </c>
      <c r="E6" s="40" t="s">
        <v>13</v>
      </c>
      <c r="F6" s="40" t="s">
        <v>14</v>
      </c>
      <c r="G6" s="40" t="s">
        <v>15</v>
      </c>
      <c r="H6" s="40" t="s">
        <v>13</v>
      </c>
      <c r="I6" s="40" t="s">
        <v>14</v>
      </c>
      <c r="J6" s="40" t="s">
        <v>15</v>
      </c>
      <c r="K6" s="40" t="s">
        <v>13</v>
      </c>
      <c r="L6" s="40" t="s">
        <v>14</v>
      </c>
      <c r="M6" s="40" t="s">
        <v>15</v>
      </c>
      <c r="N6" s="40" t="s">
        <v>13</v>
      </c>
      <c r="O6" s="40" t="s">
        <v>14</v>
      </c>
      <c r="P6" s="40" t="s">
        <v>15</v>
      </c>
      <c r="Q6" s="40" t="s">
        <v>13</v>
      </c>
      <c r="R6" s="40" t="s">
        <v>14</v>
      </c>
      <c r="S6" s="40" t="s">
        <v>15</v>
      </c>
      <c r="T6" s="40" t="s">
        <v>13</v>
      </c>
      <c r="U6" s="40" t="s">
        <v>14</v>
      </c>
      <c r="V6" s="40" t="s">
        <v>15</v>
      </c>
      <c r="W6" s="40" t="s">
        <v>13</v>
      </c>
      <c r="X6" s="40" t="s">
        <v>14</v>
      </c>
      <c r="Y6" s="40" t="s">
        <v>15</v>
      </c>
      <c r="Z6" s="40" t="s">
        <v>13</v>
      </c>
      <c r="AA6" s="40" t="s">
        <v>14</v>
      </c>
      <c r="AB6" s="40" t="s">
        <v>15</v>
      </c>
      <c r="AC6" s="40" t="s">
        <v>13</v>
      </c>
      <c r="AD6" s="40" t="s">
        <v>14</v>
      </c>
      <c r="AE6" s="41" t="s">
        <v>15</v>
      </c>
      <c r="AF6" s="40" t="s">
        <v>13</v>
      </c>
      <c r="AG6" s="40" t="s">
        <v>14</v>
      </c>
      <c r="AH6" s="40" t="s">
        <v>15</v>
      </c>
      <c r="AI6" s="40" t="s">
        <v>13</v>
      </c>
      <c r="AJ6" s="40" t="s">
        <v>14</v>
      </c>
      <c r="AK6" s="42" t="s">
        <v>15</v>
      </c>
    </row>
    <row r="7" spans="1:37" ht="58.5" customHeight="1">
      <c r="A7" s="43" t="s">
        <v>16</v>
      </c>
      <c r="B7" s="9">
        <f t="shared" ref="B7:B70" si="0">C7+D7</f>
        <v>0</v>
      </c>
      <c r="C7" s="9">
        <v>0</v>
      </c>
      <c r="D7" s="9">
        <v>0</v>
      </c>
      <c r="E7" s="9">
        <f t="shared" ref="E7:E70" si="1">F7+G7</f>
        <v>0</v>
      </c>
      <c r="F7" s="9">
        <v>0</v>
      </c>
      <c r="G7" s="9">
        <v>0</v>
      </c>
      <c r="H7" s="9">
        <f t="shared" ref="H7:H70" si="2">I7+J7</f>
        <v>0</v>
      </c>
      <c r="I7" s="9">
        <v>0</v>
      </c>
      <c r="J7" s="9">
        <v>0</v>
      </c>
      <c r="K7" s="9">
        <f t="shared" ref="K7:K70" si="3">L7+M7</f>
        <v>123</v>
      </c>
      <c r="L7" s="9">
        <v>123</v>
      </c>
      <c r="M7" s="9">
        <v>0</v>
      </c>
      <c r="N7" s="9">
        <f t="shared" ref="N7:N70" si="4">O7+P7</f>
        <v>0</v>
      </c>
      <c r="O7" s="9">
        <v>0</v>
      </c>
      <c r="P7" s="9">
        <v>0</v>
      </c>
      <c r="Q7" s="9">
        <f t="shared" ref="Q7:Q70" si="5">R7+S7</f>
        <v>0</v>
      </c>
      <c r="R7" s="9">
        <v>0</v>
      </c>
      <c r="S7" s="9">
        <v>0</v>
      </c>
      <c r="T7" s="9">
        <f t="shared" ref="T7:T70" si="6">U7+V7</f>
        <v>0</v>
      </c>
      <c r="U7" s="9">
        <v>0</v>
      </c>
      <c r="V7" s="9">
        <v>0</v>
      </c>
      <c r="W7" s="9">
        <f t="shared" ref="W7:W71" si="7">X7+Y7</f>
        <v>0</v>
      </c>
      <c r="X7" s="9">
        <v>0</v>
      </c>
      <c r="Y7" s="9">
        <v>0</v>
      </c>
      <c r="Z7" s="9">
        <f>AA7+AB7</f>
        <v>0</v>
      </c>
      <c r="AA7" s="9"/>
      <c r="AB7" s="9"/>
      <c r="AC7" s="9">
        <f t="shared" ref="AC7:AC58" si="8">AD7+AE7</f>
        <v>0</v>
      </c>
      <c r="AD7" s="9">
        <v>0</v>
      </c>
      <c r="AE7" s="10">
        <v>0</v>
      </c>
      <c r="AF7" s="9"/>
      <c r="AG7" s="9"/>
      <c r="AH7" s="10"/>
      <c r="AI7" s="9"/>
      <c r="AJ7" s="9"/>
      <c r="AK7" s="10"/>
    </row>
    <row r="8" spans="1:37" ht="45" customHeight="1">
      <c r="A8" s="43" t="s">
        <v>17</v>
      </c>
      <c r="B8" s="9">
        <f t="shared" si="0"/>
        <v>1500</v>
      </c>
      <c r="C8" s="9">
        <v>1500</v>
      </c>
      <c r="D8" s="9">
        <v>0</v>
      </c>
      <c r="E8" s="9">
        <f t="shared" si="1"/>
        <v>0</v>
      </c>
      <c r="F8" s="9">
        <v>0</v>
      </c>
      <c r="G8" s="9">
        <v>0</v>
      </c>
      <c r="H8" s="9">
        <f t="shared" si="2"/>
        <v>2841</v>
      </c>
      <c r="I8" s="9">
        <v>2841</v>
      </c>
      <c r="J8" s="9">
        <v>0</v>
      </c>
      <c r="K8" s="9">
        <f t="shared" si="3"/>
        <v>680</v>
      </c>
      <c r="L8" s="9">
        <v>680</v>
      </c>
      <c r="M8" s="9">
        <v>0</v>
      </c>
      <c r="N8" s="9">
        <f t="shared" si="4"/>
        <v>0</v>
      </c>
      <c r="O8" s="9">
        <v>0</v>
      </c>
      <c r="P8" s="9">
        <v>0</v>
      </c>
      <c r="Q8" s="9">
        <f t="shared" si="5"/>
        <v>0</v>
      </c>
      <c r="R8" s="9">
        <v>0</v>
      </c>
      <c r="S8" s="9">
        <v>0</v>
      </c>
      <c r="T8" s="9">
        <f t="shared" si="6"/>
        <v>0</v>
      </c>
      <c r="U8" s="9">
        <v>0</v>
      </c>
      <c r="V8" s="9">
        <v>0</v>
      </c>
      <c r="W8" s="9">
        <f t="shared" si="7"/>
        <v>0</v>
      </c>
      <c r="X8" s="9">
        <v>0</v>
      </c>
      <c r="Y8" s="9">
        <v>0</v>
      </c>
      <c r="Z8" s="9">
        <f t="shared" ref="Z8:Z71" si="9">AA8+AB8</f>
        <v>0</v>
      </c>
      <c r="AA8" s="9"/>
      <c r="AB8" s="9"/>
      <c r="AC8" s="9">
        <f t="shared" si="8"/>
        <v>0</v>
      </c>
      <c r="AD8" s="9">
        <v>0</v>
      </c>
      <c r="AE8" s="9">
        <v>0</v>
      </c>
      <c r="AF8" s="9"/>
      <c r="AG8" s="9"/>
      <c r="AH8" s="9"/>
      <c r="AI8" s="9"/>
      <c r="AJ8" s="9"/>
      <c r="AK8" s="9"/>
    </row>
    <row r="9" spans="1:37" ht="45" customHeight="1">
      <c r="A9" s="43" t="s">
        <v>18</v>
      </c>
      <c r="B9" s="9">
        <f t="shared" si="0"/>
        <v>0</v>
      </c>
      <c r="C9" s="9">
        <v>0</v>
      </c>
      <c r="D9" s="9">
        <v>0</v>
      </c>
      <c r="E9" s="9">
        <f t="shared" si="1"/>
        <v>0</v>
      </c>
      <c r="F9" s="9">
        <v>0</v>
      </c>
      <c r="G9" s="9">
        <v>0</v>
      </c>
      <c r="H9" s="9">
        <f t="shared" si="2"/>
        <v>815</v>
      </c>
      <c r="I9" s="9">
        <v>815</v>
      </c>
      <c r="J9" s="9">
        <v>0</v>
      </c>
      <c r="K9" s="9">
        <f t="shared" si="3"/>
        <v>431</v>
      </c>
      <c r="L9" s="9">
        <v>431</v>
      </c>
      <c r="M9" s="9">
        <v>0</v>
      </c>
      <c r="N9" s="9">
        <f t="shared" si="4"/>
        <v>0</v>
      </c>
      <c r="O9" s="9">
        <v>0</v>
      </c>
      <c r="P9" s="9">
        <v>0</v>
      </c>
      <c r="Q9" s="9">
        <f t="shared" si="5"/>
        <v>0</v>
      </c>
      <c r="R9" s="9">
        <v>0</v>
      </c>
      <c r="S9" s="9">
        <v>0</v>
      </c>
      <c r="T9" s="9">
        <f t="shared" si="6"/>
        <v>0</v>
      </c>
      <c r="U9" s="9">
        <v>0</v>
      </c>
      <c r="V9" s="9">
        <v>0</v>
      </c>
      <c r="W9" s="9">
        <f t="shared" si="7"/>
        <v>0</v>
      </c>
      <c r="X9" s="9">
        <v>0</v>
      </c>
      <c r="Y9" s="9">
        <v>0</v>
      </c>
      <c r="Z9" s="9">
        <f t="shared" si="9"/>
        <v>0</v>
      </c>
      <c r="AA9" s="9"/>
      <c r="AB9" s="9"/>
      <c r="AC9" s="9">
        <f t="shared" si="8"/>
        <v>0</v>
      </c>
      <c r="AD9" s="9">
        <v>0</v>
      </c>
      <c r="AE9" s="9">
        <v>0</v>
      </c>
      <c r="AF9" s="9"/>
      <c r="AG9" s="9"/>
      <c r="AH9" s="9"/>
      <c r="AI9" s="9"/>
      <c r="AJ9" s="9"/>
      <c r="AK9" s="9"/>
    </row>
    <row r="10" spans="1:37" ht="45" customHeight="1">
      <c r="A10" s="43" t="s">
        <v>19</v>
      </c>
      <c r="B10" s="9">
        <f t="shared" si="0"/>
        <v>975</v>
      </c>
      <c r="C10" s="9">
        <f>800+175</f>
        <v>975</v>
      </c>
      <c r="D10" s="9">
        <v>0</v>
      </c>
      <c r="E10" s="9">
        <f t="shared" si="1"/>
        <v>0</v>
      </c>
      <c r="F10" s="9">
        <v>0</v>
      </c>
      <c r="G10" s="9">
        <v>0</v>
      </c>
      <c r="H10" s="9">
        <f t="shared" si="2"/>
        <v>0</v>
      </c>
      <c r="I10" s="9">
        <v>0</v>
      </c>
      <c r="J10" s="9">
        <v>0</v>
      </c>
      <c r="K10" s="9">
        <f t="shared" si="3"/>
        <v>420</v>
      </c>
      <c r="L10" s="9">
        <f>320+100</f>
        <v>420</v>
      </c>
      <c r="M10" s="9">
        <v>0</v>
      </c>
      <c r="N10" s="9">
        <f t="shared" si="4"/>
        <v>0</v>
      </c>
      <c r="O10" s="9">
        <v>0</v>
      </c>
      <c r="P10" s="9">
        <v>0</v>
      </c>
      <c r="Q10" s="9">
        <f t="shared" si="5"/>
        <v>0</v>
      </c>
      <c r="R10" s="9">
        <v>0</v>
      </c>
      <c r="S10" s="9">
        <v>0</v>
      </c>
      <c r="T10" s="9">
        <f t="shared" si="6"/>
        <v>0</v>
      </c>
      <c r="U10" s="9">
        <v>0</v>
      </c>
      <c r="V10" s="9"/>
      <c r="W10" s="9">
        <f t="shared" si="7"/>
        <v>0</v>
      </c>
      <c r="X10" s="9">
        <v>0</v>
      </c>
      <c r="Y10" s="9"/>
      <c r="Z10" s="9">
        <f t="shared" si="9"/>
        <v>0</v>
      </c>
      <c r="AA10" s="9"/>
      <c r="AB10" s="9"/>
      <c r="AC10" s="9">
        <f t="shared" si="8"/>
        <v>0</v>
      </c>
      <c r="AD10" s="9"/>
      <c r="AE10" s="9"/>
      <c r="AF10" s="9"/>
      <c r="AG10" s="9"/>
      <c r="AH10" s="9"/>
      <c r="AI10" s="9"/>
      <c r="AJ10" s="9"/>
      <c r="AK10" s="9"/>
    </row>
    <row r="11" spans="1:37" ht="45" customHeight="1">
      <c r="A11" s="43" t="s">
        <v>20</v>
      </c>
      <c r="B11" s="9">
        <f t="shared" si="0"/>
        <v>1000</v>
      </c>
      <c r="C11" s="9">
        <v>880</v>
      </c>
      <c r="D11" s="9">
        <v>120</v>
      </c>
      <c r="E11" s="9">
        <f t="shared" si="1"/>
        <v>850</v>
      </c>
      <c r="F11" s="9">
        <f>1000-150</f>
        <v>850</v>
      </c>
      <c r="G11" s="9">
        <v>0</v>
      </c>
      <c r="H11" s="9">
        <f t="shared" si="2"/>
        <v>463</v>
      </c>
      <c r="I11" s="9">
        <v>463</v>
      </c>
      <c r="J11" s="9">
        <v>0</v>
      </c>
      <c r="K11" s="9">
        <f t="shared" si="3"/>
        <v>603</v>
      </c>
      <c r="L11" s="9">
        <v>600</v>
      </c>
      <c r="M11" s="9">
        <v>3</v>
      </c>
      <c r="N11" s="9">
        <f t="shared" si="4"/>
        <v>0</v>
      </c>
      <c r="O11" s="9">
        <v>0</v>
      </c>
      <c r="P11" s="9">
        <v>0</v>
      </c>
      <c r="Q11" s="9">
        <f t="shared" si="5"/>
        <v>700</v>
      </c>
      <c r="R11" s="9">
        <v>700</v>
      </c>
      <c r="S11" s="9">
        <v>0</v>
      </c>
      <c r="T11" s="9">
        <f t="shared" si="6"/>
        <v>0</v>
      </c>
      <c r="U11" s="9">
        <v>0</v>
      </c>
      <c r="V11" s="9">
        <v>0</v>
      </c>
      <c r="W11" s="9">
        <f t="shared" si="7"/>
        <v>0</v>
      </c>
      <c r="X11" s="9">
        <v>0</v>
      </c>
      <c r="Y11" s="9">
        <v>0</v>
      </c>
      <c r="Z11" s="9">
        <f t="shared" si="9"/>
        <v>0</v>
      </c>
      <c r="AA11" s="9"/>
      <c r="AB11" s="9"/>
      <c r="AC11" s="9">
        <f t="shared" si="8"/>
        <v>0</v>
      </c>
      <c r="AD11" s="9">
        <v>0</v>
      </c>
      <c r="AE11" s="9">
        <v>0</v>
      </c>
      <c r="AF11" s="9"/>
      <c r="AG11" s="9"/>
      <c r="AH11" s="9"/>
      <c r="AI11" s="9"/>
      <c r="AJ11" s="9"/>
      <c r="AK11" s="9"/>
    </row>
    <row r="12" spans="1:37" ht="45" customHeight="1">
      <c r="A12" s="43" t="s">
        <v>21</v>
      </c>
      <c r="B12" s="9">
        <f t="shared" si="0"/>
        <v>3100</v>
      </c>
      <c r="C12" s="9">
        <f>2500+600</f>
        <v>3100</v>
      </c>
      <c r="D12" s="9">
        <v>0</v>
      </c>
      <c r="E12" s="9">
        <f t="shared" si="1"/>
        <v>0</v>
      </c>
      <c r="F12" s="9">
        <v>0</v>
      </c>
      <c r="G12" s="9">
        <v>0</v>
      </c>
      <c r="H12" s="9">
        <f>I12+J12</f>
        <v>10814</v>
      </c>
      <c r="I12" s="9">
        <f>8475-150</f>
        <v>8325</v>
      </c>
      <c r="J12" s="9">
        <v>2489</v>
      </c>
      <c r="K12" s="9">
        <f t="shared" si="3"/>
        <v>3538</v>
      </c>
      <c r="L12" s="9">
        <f>3838-200-100</f>
        <v>3538</v>
      </c>
      <c r="M12" s="9">
        <v>0</v>
      </c>
      <c r="N12" s="9">
        <f t="shared" si="4"/>
        <v>0</v>
      </c>
      <c r="O12" s="9">
        <v>0</v>
      </c>
      <c r="P12" s="9">
        <v>0</v>
      </c>
      <c r="Q12" s="9">
        <f t="shared" si="5"/>
        <v>0</v>
      </c>
      <c r="R12" s="9">
        <v>0</v>
      </c>
      <c r="S12" s="9">
        <v>0</v>
      </c>
      <c r="T12" s="9">
        <f t="shared" si="6"/>
        <v>0</v>
      </c>
      <c r="U12" s="9"/>
      <c r="V12" s="9"/>
      <c r="W12" s="9">
        <f t="shared" si="7"/>
        <v>0</v>
      </c>
      <c r="X12" s="9"/>
      <c r="Y12" s="9"/>
      <c r="Z12" s="9">
        <f t="shared" si="9"/>
        <v>0</v>
      </c>
      <c r="AA12" s="9"/>
      <c r="AB12" s="9"/>
      <c r="AC12" s="9">
        <f t="shared" si="8"/>
        <v>0</v>
      </c>
      <c r="AD12" s="9"/>
      <c r="AE12" s="9"/>
      <c r="AF12" s="9"/>
      <c r="AG12" s="9"/>
      <c r="AH12" s="9"/>
      <c r="AI12" s="9"/>
      <c r="AJ12" s="9"/>
      <c r="AK12" s="9"/>
    </row>
    <row r="13" spans="1:37" ht="45" customHeight="1">
      <c r="A13" s="43" t="s">
        <v>22</v>
      </c>
      <c r="B13" s="9">
        <f t="shared" si="0"/>
        <v>6000</v>
      </c>
      <c r="C13" s="9">
        <v>6000</v>
      </c>
      <c r="D13" s="9">
        <v>0</v>
      </c>
      <c r="E13" s="9">
        <f t="shared" si="1"/>
        <v>2700</v>
      </c>
      <c r="F13" s="9">
        <f>2750-300</f>
        <v>2450</v>
      </c>
      <c r="G13" s="9">
        <v>250</v>
      </c>
      <c r="H13" s="9">
        <f t="shared" si="2"/>
        <v>8717</v>
      </c>
      <c r="I13" s="9">
        <v>8717</v>
      </c>
      <c r="J13" s="9">
        <v>0</v>
      </c>
      <c r="K13" s="9">
        <f t="shared" si="3"/>
        <v>2307</v>
      </c>
      <c r="L13" s="9">
        <f>1840+307</f>
        <v>2147</v>
      </c>
      <c r="M13" s="9">
        <v>160</v>
      </c>
      <c r="N13" s="9">
        <f t="shared" si="4"/>
        <v>0</v>
      </c>
      <c r="O13" s="9">
        <v>0</v>
      </c>
      <c r="P13" s="9">
        <v>0</v>
      </c>
      <c r="Q13" s="9">
        <f t="shared" si="5"/>
        <v>2709</v>
      </c>
      <c r="R13" s="9">
        <v>2709</v>
      </c>
      <c r="S13" s="9">
        <v>0</v>
      </c>
      <c r="T13" s="9">
        <f t="shared" si="6"/>
        <v>0</v>
      </c>
      <c r="U13" s="9"/>
      <c r="V13" s="9"/>
      <c r="W13" s="9">
        <f t="shared" si="7"/>
        <v>0</v>
      </c>
      <c r="X13" s="9"/>
      <c r="Y13" s="9"/>
      <c r="Z13" s="9">
        <f t="shared" si="9"/>
        <v>0</v>
      </c>
      <c r="AA13" s="9"/>
      <c r="AB13" s="9"/>
      <c r="AC13" s="9">
        <f t="shared" si="8"/>
        <v>0</v>
      </c>
      <c r="AD13" s="9"/>
      <c r="AE13" s="9"/>
      <c r="AF13" s="9"/>
      <c r="AG13" s="9"/>
      <c r="AH13" s="9"/>
      <c r="AI13" s="9"/>
      <c r="AJ13" s="9"/>
      <c r="AK13" s="9"/>
    </row>
    <row r="14" spans="1:37" ht="45" customHeight="1">
      <c r="A14" s="43" t="s">
        <v>23</v>
      </c>
      <c r="B14" s="9">
        <f t="shared" si="0"/>
        <v>0</v>
      </c>
      <c r="C14" s="9">
        <v>0</v>
      </c>
      <c r="D14" s="9">
        <v>0</v>
      </c>
      <c r="E14" s="9">
        <f t="shared" si="1"/>
        <v>0</v>
      </c>
      <c r="F14" s="9">
        <v>0</v>
      </c>
      <c r="G14" s="9">
        <v>0</v>
      </c>
      <c r="H14" s="9">
        <f t="shared" si="2"/>
        <v>420</v>
      </c>
      <c r="I14" s="9">
        <v>420</v>
      </c>
      <c r="J14" s="9">
        <v>0</v>
      </c>
      <c r="K14" s="9">
        <f t="shared" si="3"/>
        <v>350</v>
      </c>
      <c r="L14" s="9">
        <v>348</v>
      </c>
      <c r="M14" s="9">
        <v>2</v>
      </c>
      <c r="N14" s="9">
        <f t="shared" si="4"/>
        <v>0</v>
      </c>
      <c r="O14" s="9">
        <v>0</v>
      </c>
      <c r="P14" s="9">
        <v>0</v>
      </c>
      <c r="Q14" s="9">
        <f t="shared" si="5"/>
        <v>0</v>
      </c>
      <c r="R14" s="9">
        <v>0</v>
      </c>
      <c r="S14" s="9">
        <v>0</v>
      </c>
      <c r="T14" s="9">
        <f t="shared" si="6"/>
        <v>0</v>
      </c>
      <c r="U14" s="9"/>
      <c r="V14" s="9"/>
      <c r="W14" s="9">
        <f t="shared" si="7"/>
        <v>0</v>
      </c>
      <c r="X14" s="9"/>
      <c r="Y14" s="9"/>
      <c r="Z14" s="9">
        <f t="shared" si="9"/>
        <v>0</v>
      </c>
      <c r="AA14" s="9"/>
      <c r="AB14" s="9"/>
      <c r="AC14" s="9">
        <f t="shared" si="8"/>
        <v>0</v>
      </c>
      <c r="AD14" s="9"/>
      <c r="AE14" s="9"/>
      <c r="AF14" s="9"/>
      <c r="AG14" s="9"/>
      <c r="AH14" s="9"/>
      <c r="AI14" s="9"/>
      <c r="AJ14" s="9"/>
      <c r="AK14" s="9"/>
    </row>
    <row r="15" spans="1:37" ht="45" customHeight="1">
      <c r="A15" s="43" t="s">
        <v>24</v>
      </c>
      <c r="B15" s="9">
        <f t="shared" si="0"/>
        <v>2013</v>
      </c>
      <c r="C15" s="9">
        <f>1800+213</f>
        <v>2013</v>
      </c>
      <c r="D15" s="9">
        <v>0</v>
      </c>
      <c r="E15" s="9">
        <f t="shared" si="1"/>
        <v>0</v>
      </c>
      <c r="F15" s="9">
        <v>0</v>
      </c>
      <c r="G15" s="9">
        <v>0</v>
      </c>
      <c r="H15" s="9">
        <f t="shared" si="2"/>
        <v>12312</v>
      </c>
      <c r="I15" s="9">
        <v>12312</v>
      </c>
      <c r="J15" s="9">
        <v>0</v>
      </c>
      <c r="K15" s="9">
        <f t="shared" si="3"/>
        <v>971</v>
      </c>
      <c r="L15" s="9">
        <v>971</v>
      </c>
      <c r="M15" s="9">
        <v>0</v>
      </c>
      <c r="N15" s="9">
        <f t="shared" si="4"/>
        <v>0</v>
      </c>
      <c r="O15" s="9">
        <v>0</v>
      </c>
      <c r="P15" s="9">
        <v>0</v>
      </c>
      <c r="Q15" s="9">
        <f t="shared" si="5"/>
        <v>4229</v>
      </c>
      <c r="R15" s="9">
        <v>4229</v>
      </c>
      <c r="S15" s="9">
        <v>0</v>
      </c>
      <c r="T15" s="9">
        <f t="shared" si="6"/>
        <v>0</v>
      </c>
      <c r="U15" s="9"/>
      <c r="V15" s="9"/>
      <c r="W15" s="9">
        <f t="shared" si="7"/>
        <v>0</v>
      </c>
      <c r="X15" s="9"/>
      <c r="Y15" s="9"/>
      <c r="Z15" s="9">
        <f t="shared" si="9"/>
        <v>0</v>
      </c>
      <c r="AA15" s="9"/>
      <c r="AB15" s="9"/>
      <c r="AC15" s="9">
        <f t="shared" si="8"/>
        <v>0</v>
      </c>
      <c r="AD15" s="9"/>
      <c r="AE15" s="9"/>
      <c r="AF15" s="9"/>
      <c r="AG15" s="9"/>
      <c r="AH15" s="9"/>
      <c r="AI15" s="9"/>
      <c r="AJ15" s="9"/>
      <c r="AK15" s="9"/>
    </row>
    <row r="16" spans="1:37" ht="45" customHeight="1">
      <c r="A16" s="43" t="s">
        <v>25</v>
      </c>
      <c r="B16" s="9">
        <f t="shared" si="0"/>
        <v>0</v>
      </c>
      <c r="C16" s="9">
        <v>0</v>
      </c>
      <c r="D16" s="9">
        <v>0</v>
      </c>
      <c r="E16" s="9">
        <f>F16+G16</f>
        <v>0</v>
      </c>
      <c r="F16" s="9">
        <v>0</v>
      </c>
      <c r="G16" s="9">
        <v>0</v>
      </c>
      <c r="H16" s="9">
        <f t="shared" si="2"/>
        <v>0</v>
      </c>
      <c r="I16" s="9">
        <v>0</v>
      </c>
      <c r="J16" s="9">
        <v>0</v>
      </c>
      <c r="K16" s="9">
        <f t="shared" si="3"/>
        <v>246</v>
      </c>
      <c r="L16" s="9">
        <v>246</v>
      </c>
      <c r="M16" s="9">
        <v>0</v>
      </c>
      <c r="N16" s="9">
        <f t="shared" si="4"/>
        <v>0</v>
      </c>
      <c r="O16" s="9">
        <v>0</v>
      </c>
      <c r="P16" s="9"/>
      <c r="Q16" s="9">
        <f t="shared" si="5"/>
        <v>0</v>
      </c>
      <c r="R16" s="9"/>
      <c r="S16" s="9"/>
      <c r="T16" s="9">
        <f t="shared" si="6"/>
        <v>0</v>
      </c>
      <c r="U16" s="9"/>
      <c r="V16" s="9"/>
      <c r="W16" s="9">
        <f t="shared" si="7"/>
        <v>0</v>
      </c>
      <c r="X16" s="9"/>
      <c r="Y16" s="9"/>
      <c r="Z16" s="9">
        <f t="shared" si="9"/>
        <v>0</v>
      </c>
      <c r="AA16" s="9"/>
      <c r="AB16" s="9"/>
      <c r="AC16" s="9">
        <f t="shared" si="8"/>
        <v>0</v>
      </c>
      <c r="AD16" s="9"/>
      <c r="AE16" s="9"/>
      <c r="AF16" s="9"/>
      <c r="AG16" s="9"/>
      <c r="AH16" s="9"/>
      <c r="AI16" s="9"/>
      <c r="AJ16" s="9"/>
      <c r="AK16" s="9"/>
    </row>
    <row r="17" spans="1:37" ht="45" customHeight="1">
      <c r="A17" s="43" t="s">
        <v>26</v>
      </c>
      <c r="B17" s="9">
        <f t="shared" si="0"/>
        <v>0</v>
      </c>
      <c r="C17" s="9">
        <v>0</v>
      </c>
      <c r="D17" s="9">
        <v>0</v>
      </c>
      <c r="E17" s="9">
        <f t="shared" si="1"/>
        <v>0</v>
      </c>
      <c r="F17" s="9">
        <v>0</v>
      </c>
      <c r="G17" s="9">
        <v>0</v>
      </c>
      <c r="H17" s="9">
        <f t="shared" si="2"/>
        <v>477</v>
      </c>
      <c r="I17" s="9">
        <v>477</v>
      </c>
      <c r="J17" s="9">
        <v>0</v>
      </c>
      <c r="K17" s="9">
        <f t="shared" si="3"/>
        <v>150</v>
      </c>
      <c r="L17" s="9">
        <f>297-150</f>
        <v>147</v>
      </c>
      <c r="M17" s="9">
        <v>3</v>
      </c>
      <c r="N17" s="9">
        <f t="shared" si="4"/>
        <v>0</v>
      </c>
      <c r="O17" s="9">
        <v>0</v>
      </c>
      <c r="P17" s="9">
        <v>0</v>
      </c>
      <c r="Q17" s="9">
        <f t="shared" si="5"/>
        <v>0</v>
      </c>
      <c r="R17" s="9">
        <v>0</v>
      </c>
      <c r="S17" s="9"/>
      <c r="T17" s="9">
        <f t="shared" si="6"/>
        <v>0</v>
      </c>
      <c r="U17" s="9"/>
      <c r="V17" s="9"/>
      <c r="W17" s="9">
        <f t="shared" si="7"/>
        <v>0</v>
      </c>
      <c r="X17" s="9"/>
      <c r="Y17" s="9"/>
      <c r="Z17" s="9">
        <f t="shared" si="9"/>
        <v>0</v>
      </c>
      <c r="AA17" s="9"/>
      <c r="AB17" s="9"/>
      <c r="AC17" s="9">
        <f t="shared" si="8"/>
        <v>0</v>
      </c>
      <c r="AD17" s="9"/>
      <c r="AE17" s="9"/>
      <c r="AF17" s="9"/>
      <c r="AG17" s="9"/>
      <c r="AH17" s="9"/>
      <c r="AI17" s="9"/>
      <c r="AJ17" s="9"/>
      <c r="AK17" s="9"/>
    </row>
    <row r="18" spans="1:37" ht="45" customHeight="1">
      <c r="A18" s="43" t="s">
        <v>27</v>
      </c>
      <c r="B18" s="9">
        <f t="shared" si="0"/>
        <v>4300</v>
      </c>
      <c r="C18" s="9">
        <v>4240</v>
      </c>
      <c r="D18" s="9">
        <v>60</v>
      </c>
      <c r="E18" s="9">
        <f t="shared" si="1"/>
        <v>0</v>
      </c>
      <c r="F18" s="9">
        <v>0</v>
      </c>
      <c r="G18" s="9">
        <v>0</v>
      </c>
      <c r="H18" s="9">
        <f t="shared" si="2"/>
        <v>870</v>
      </c>
      <c r="I18" s="9">
        <f>624+246</f>
        <v>870</v>
      </c>
      <c r="J18" s="9">
        <v>0</v>
      </c>
      <c r="K18" s="9">
        <f t="shared" si="3"/>
        <v>1243</v>
      </c>
      <c r="L18" s="9">
        <v>1243</v>
      </c>
      <c r="M18" s="9">
        <v>0</v>
      </c>
      <c r="N18" s="9">
        <f t="shared" si="4"/>
        <v>0</v>
      </c>
      <c r="O18" s="9">
        <v>0</v>
      </c>
      <c r="P18" s="9">
        <v>0</v>
      </c>
      <c r="Q18" s="9">
        <f t="shared" si="5"/>
        <v>0</v>
      </c>
      <c r="R18" s="9">
        <v>0</v>
      </c>
      <c r="S18" s="9"/>
      <c r="T18" s="9">
        <f t="shared" si="6"/>
        <v>0</v>
      </c>
      <c r="U18" s="9"/>
      <c r="V18" s="9"/>
      <c r="W18" s="9">
        <f t="shared" si="7"/>
        <v>0</v>
      </c>
      <c r="X18" s="9"/>
      <c r="Y18" s="9"/>
      <c r="Z18" s="9">
        <f t="shared" si="9"/>
        <v>0</v>
      </c>
      <c r="AA18" s="9"/>
      <c r="AB18" s="9"/>
      <c r="AC18" s="9">
        <f t="shared" si="8"/>
        <v>0</v>
      </c>
      <c r="AD18" s="9"/>
      <c r="AE18" s="9"/>
      <c r="AF18" s="9"/>
      <c r="AG18" s="9"/>
      <c r="AH18" s="9"/>
      <c r="AI18" s="9"/>
      <c r="AJ18" s="9"/>
      <c r="AK18" s="9"/>
    </row>
    <row r="19" spans="1:37" ht="45" customHeight="1">
      <c r="A19" s="43" t="s">
        <v>28</v>
      </c>
      <c r="B19" s="9">
        <f t="shared" si="0"/>
        <v>0</v>
      </c>
      <c r="C19" s="9">
        <v>0</v>
      </c>
      <c r="D19" s="9">
        <v>0</v>
      </c>
      <c r="E19" s="9">
        <f t="shared" si="1"/>
        <v>0</v>
      </c>
      <c r="F19" s="9">
        <v>0</v>
      </c>
      <c r="G19" s="9">
        <v>0</v>
      </c>
      <c r="H19" s="9">
        <f t="shared" si="2"/>
        <v>0</v>
      </c>
      <c r="I19" s="9">
        <v>0</v>
      </c>
      <c r="J19" s="9">
        <v>0</v>
      </c>
      <c r="K19" s="9">
        <f>L19+M19</f>
        <v>450</v>
      </c>
      <c r="L19" s="9">
        <v>450</v>
      </c>
      <c r="M19" s="9">
        <v>0</v>
      </c>
      <c r="N19" s="9">
        <f t="shared" si="4"/>
        <v>0</v>
      </c>
      <c r="O19" s="9">
        <v>0</v>
      </c>
      <c r="P19" s="9">
        <v>0</v>
      </c>
      <c r="Q19" s="9">
        <f t="shared" si="5"/>
        <v>0</v>
      </c>
      <c r="R19" s="9">
        <v>0</v>
      </c>
      <c r="S19" s="9"/>
      <c r="T19" s="9">
        <f t="shared" si="6"/>
        <v>0</v>
      </c>
      <c r="U19" s="9"/>
      <c r="V19" s="9"/>
      <c r="W19" s="9">
        <f t="shared" si="7"/>
        <v>0</v>
      </c>
      <c r="X19" s="9"/>
      <c r="Y19" s="9"/>
      <c r="Z19" s="9">
        <f t="shared" si="9"/>
        <v>0</v>
      </c>
      <c r="AA19" s="9"/>
      <c r="AB19" s="9"/>
      <c r="AC19" s="9">
        <f t="shared" si="8"/>
        <v>0</v>
      </c>
      <c r="AD19" s="9"/>
      <c r="AE19" s="9"/>
      <c r="AF19" s="9"/>
      <c r="AG19" s="9"/>
      <c r="AH19" s="9"/>
      <c r="AI19" s="9"/>
      <c r="AJ19" s="9"/>
      <c r="AK19" s="9"/>
    </row>
    <row r="20" spans="1:37" ht="45" customHeight="1">
      <c r="A20" s="43" t="s">
        <v>29</v>
      </c>
      <c r="B20" s="9">
        <f t="shared" si="0"/>
        <v>289</v>
      </c>
      <c r="C20" s="9">
        <f>250+39</f>
        <v>289</v>
      </c>
      <c r="D20" s="9">
        <v>0</v>
      </c>
      <c r="E20" s="9">
        <f t="shared" si="1"/>
        <v>0</v>
      </c>
      <c r="F20" s="9">
        <v>0</v>
      </c>
      <c r="G20" s="9">
        <v>0</v>
      </c>
      <c r="H20" s="9">
        <f t="shared" si="2"/>
        <v>867</v>
      </c>
      <c r="I20" s="9">
        <v>867</v>
      </c>
      <c r="J20" s="9">
        <v>0</v>
      </c>
      <c r="K20" s="9">
        <f t="shared" si="3"/>
        <v>450</v>
      </c>
      <c r="L20" s="9">
        <f>420+30</f>
        <v>450</v>
      </c>
      <c r="M20" s="9">
        <v>0</v>
      </c>
      <c r="N20" s="9">
        <f t="shared" si="4"/>
        <v>0</v>
      </c>
      <c r="O20" s="9">
        <v>0</v>
      </c>
      <c r="P20" s="9"/>
      <c r="Q20" s="9">
        <f t="shared" si="5"/>
        <v>0</v>
      </c>
      <c r="R20" s="9"/>
      <c r="S20" s="9"/>
      <c r="T20" s="9">
        <f t="shared" si="6"/>
        <v>0</v>
      </c>
      <c r="U20" s="9"/>
      <c r="V20" s="9"/>
      <c r="W20" s="9">
        <f t="shared" si="7"/>
        <v>0</v>
      </c>
      <c r="X20" s="9"/>
      <c r="Y20" s="9"/>
      <c r="Z20" s="9">
        <f t="shared" si="9"/>
        <v>0</v>
      </c>
      <c r="AA20" s="9"/>
      <c r="AB20" s="9"/>
      <c r="AC20" s="9">
        <f t="shared" si="8"/>
        <v>0</v>
      </c>
      <c r="AD20" s="9"/>
      <c r="AE20" s="9"/>
      <c r="AF20" s="9"/>
      <c r="AG20" s="9"/>
      <c r="AH20" s="9"/>
      <c r="AI20" s="9"/>
      <c r="AJ20" s="9"/>
      <c r="AK20" s="9"/>
    </row>
    <row r="21" spans="1:37" ht="45" customHeight="1">
      <c r="A21" s="43" t="s">
        <v>30</v>
      </c>
      <c r="B21" s="9">
        <f t="shared" si="0"/>
        <v>600</v>
      </c>
      <c r="C21" s="9">
        <v>600</v>
      </c>
      <c r="D21" s="9">
        <v>0</v>
      </c>
      <c r="E21" s="9">
        <f t="shared" si="1"/>
        <v>0</v>
      </c>
      <c r="F21" s="9">
        <v>0</v>
      </c>
      <c r="G21" s="9">
        <v>0</v>
      </c>
      <c r="H21" s="9">
        <f t="shared" si="2"/>
        <v>3236</v>
      </c>
      <c r="I21" s="9">
        <v>1389</v>
      </c>
      <c r="J21" s="9">
        <v>1847</v>
      </c>
      <c r="K21" s="9">
        <f t="shared" si="3"/>
        <v>500</v>
      </c>
      <c r="L21" s="9">
        <v>470</v>
      </c>
      <c r="M21" s="9">
        <v>30</v>
      </c>
      <c r="N21" s="9">
        <f t="shared" si="4"/>
        <v>0</v>
      </c>
      <c r="O21" s="9">
        <v>0</v>
      </c>
      <c r="P21" s="9"/>
      <c r="Q21" s="9">
        <f t="shared" si="5"/>
        <v>0</v>
      </c>
      <c r="R21" s="9"/>
      <c r="S21" s="9"/>
      <c r="T21" s="9">
        <f t="shared" si="6"/>
        <v>0</v>
      </c>
      <c r="U21" s="9"/>
      <c r="V21" s="9"/>
      <c r="W21" s="9">
        <f t="shared" si="7"/>
        <v>0</v>
      </c>
      <c r="X21" s="9"/>
      <c r="Y21" s="9"/>
      <c r="Z21" s="9">
        <f t="shared" si="9"/>
        <v>0</v>
      </c>
      <c r="AA21" s="9"/>
      <c r="AB21" s="9"/>
      <c r="AC21" s="9">
        <f t="shared" si="8"/>
        <v>0</v>
      </c>
      <c r="AD21" s="9"/>
      <c r="AE21" s="9"/>
      <c r="AF21" s="9"/>
      <c r="AG21" s="9"/>
      <c r="AH21" s="9"/>
      <c r="AI21" s="9"/>
      <c r="AJ21" s="9"/>
      <c r="AK21" s="9"/>
    </row>
    <row r="22" spans="1:37" ht="45" customHeight="1">
      <c r="A22" s="43" t="s">
        <v>31</v>
      </c>
      <c r="B22" s="9">
        <f t="shared" si="0"/>
        <v>0</v>
      </c>
      <c r="C22" s="9">
        <v>0</v>
      </c>
      <c r="D22" s="9">
        <v>0</v>
      </c>
      <c r="E22" s="9">
        <f t="shared" si="1"/>
        <v>0</v>
      </c>
      <c r="F22" s="9">
        <v>0</v>
      </c>
      <c r="G22" s="9">
        <v>0</v>
      </c>
      <c r="H22" s="9">
        <f t="shared" si="2"/>
        <v>1033</v>
      </c>
      <c r="I22" s="9">
        <v>1033</v>
      </c>
      <c r="J22" s="9">
        <v>0</v>
      </c>
      <c r="K22" s="9">
        <f t="shared" si="3"/>
        <v>550</v>
      </c>
      <c r="L22" s="9">
        <v>550</v>
      </c>
      <c r="M22" s="9">
        <v>0</v>
      </c>
      <c r="N22" s="9">
        <f t="shared" si="4"/>
        <v>0</v>
      </c>
      <c r="O22" s="9"/>
      <c r="P22" s="9"/>
      <c r="Q22" s="9">
        <f t="shared" si="5"/>
        <v>0</v>
      </c>
      <c r="R22" s="9"/>
      <c r="S22" s="9"/>
      <c r="T22" s="9">
        <f t="shared" si="6"/>
        <v>0</v>
      </c>
      <c r="U22" s="9"/>
      <c r="V22" s="9"/>
      <c r="W22" s="9">
        <f t="shared" si="7"/>
        <v>0</v>
      </c>
      <c r="X22" s="9"/>
      <c r="Y22" s="9"/>
      <c r="Z22" s="9">
        <f t="shared" si="9"/>
        <v>0</v>
      </c>
      <c r="AA22" s="9"/>
      <c r="AB22" s="9"/>
      <c r="AC22" s="9">
        <f t="shared" si="8"/>
        <v>0</v>
      </c>
      <c r="AD22" s="9"/>
      <c r="AE22" s="9"/>
      <c r="AF22" s="9"/>
      <c r="AG22" s="9"/>
      <c r="AH22" s="9"/>
      <c r="AI22" s="9"/>
      <c r="AJ22" s="9"/>
      <c r="AK22" s="9"/>
    </row>
    <row r="23" spans="1:37" ht="45" customHeight="1">
      <c r="A23" s="43" t="s">
        <v>32</v>
      </c>
      <c r="B23" s="9">
        <f t="shared" si="0"/>
        <v>0</v>
      </c>
      <c r="C23" s="9">
        <v>0</v>
      </c>
      <c r="D23" s="9">
        <v>0</v>
      </c>
      <c r="E23" s="9">
        <f t="shared" si="1"/>
        <v>0</v>
      </c>
      <c r="F23" s="9">
        <v>0</v>
      </c>
      <c r="G23" s="9">
        <v>0</v>
      </c>
      <c r="H23" s="9">
        <f t="shared" si="2"/>
        <v>1368</v>
      </c>
      <c r="I23" s="9">
        <v>1368</v>
      </c>
      <c r="J23" s="9">
        <v>0</v>
      </c>
      <c r="K23" s="9">
        <f t="shared" si="3"/>
        <v>380</v>
      </c>
      <c r="L23" s="9">
        <v>380</v>
      </c>
      <c r="M23" s="9">
        <v>0</v>
      </c>
      <c r="N23" s="9">
        <f t="shared" si="4"/>
        <v>0</v>
      </c>
      <c r="O23" s="9"/>
      <c r="P23" s="9"/>
      <c r="Q23" s="9">
        <f t="shared" si="5"/>
        <v>0</v>
      </c>
      <c r="R23" s="9"/>
      <c r="S23" s="9"/>
      <c r="T23" s="9">
        <f t="shared" si="6"/>
        <v>0</v>
      </c>
      <c r="U23" s="9"/>
      <c r="V23" s="9"/>
      <c r="W23" s="9">
        <f t="shared" si="7"/>
        <v>0</v>
      </c>
      <c r="X23" s="9"/>
      <c r="Y23" s="9"/>
      <c r="Z23" s="9">
        <f t="shared" si="9"/>
        <v>0</v>
      </c>
      <c r="AA23" s="9"/>
      <c r="AB23" s="9"/>
      <c r="AC23" s="9">
        <f t="shared" si="8"/>
        <v>0</v>
      </c>
      <c r="AD23" s="9"/>
      <c r="AE23" s="9"/>
      <c r="AF23" s="9"/>
      <c r="AG23" s="9"/>
      <c r="AH23" s="9"/>
      <c r="AI23" s="9"/>
      <c r="AJ23" s="9"/>
      <c r="AK23" s="9"/>
    </row>
    <row r="24" spans="1:37" ht="45" customHeight="1">
      <c r="A24" s="43" t="s">
        <v>33</v>
      </c>
      <c r="B24" s="9">
        <f t="shared" si="0"/>
        <v>0</v>
      </c>
      <c r="C24" s="9">
        <v>0</v>
      </c>
      <c r="D24" s="9">
        <v>0</v>
      </c>
      <c r="E24" s="9">
        <f t="shared" si="1"/>
        <v>0</v>
      </c>
      <c r="F24" s="9">
        <v>0</v>
      </c>
      <c r="G24" s="9">
        <v>0</v>
      </c>
      <c r="H24" s="9">
        <f t="shared" si="2"/>
        <v>0</v>
      </c>
      <c r="I24" s="9">
        <v>0</v>
      </c>
      <c r="J24" s="9">
        <v>0</v>
      </c>
      <c r="K24" s="9">
        <f t="shared" si="3"/>
        <v>700</v>
      </c>
      <c r="L24" s="9">
        <v>686</v>
      </c>
      <c r="M24" s="9">
        <v>14</v>
      </c>
      <c r="N24" s="9">
        <f t="shared" si="4"/>
        <v>0</v>
      </c>
      <c r="O24" s="9"/>
      <c r="P24" s="9"/>
      <c r="Q24" s="9">
        <f t="shared" si="5"/>
        <v>0</v>
      </c>
      <c r="R24" s="9"/>
      <c r="S24" s="9"/>
      <c r="T24" s="9">
        <f t="shared" si="6"/>
        <v>0</v>
      </c>
      <c r="U24" s="9"/>
      <c r="V24" s="9"/>
      <c r="W24" s="9">
        <f t="shared" si="7"/>
        <v>0</v>
      </c>
      <c r="X24" s="9"/>
      <c r="Y24" s="9"/>
      <c r="Z24" s="9">
        <f t="shared" si="9"/>
        <v>0</v>
      </c>
      <c r="AA24" s="9"/>
      <c r="AB24" s="9"/>
      <c r="AC24" s="9">
        <f t="shared" si="8"/>
        <v>0</v>
      </c>
      <c r="AD24" s="9"/>
      <c r="AE24" s="9"/>
      <c r="AF24" s="9"/>
      <c r="AG24" s="9"/>
      <c r="AH24" s="9"/>
      <c r="AI24" s="9"/>
      <c r="AJ24" s="9"/>
      <c r="AK24" s="9"/>
    </row>
    <row r="25" spans="1:37" ht="45" customHeight="1">
      <c r="A25" s="43" t="s">
        <v>34</v>
      </c>
      <c r="B25" s="9">
        <f t="shared" si="0"/>
        <v>1275</v>
      </c>
      <c r="C25" s="9">
        <v>1275</v>
      </c>
      <c r="D25" s="9">
        <v>0</v>
      </c>
      <c r="E25" s="9">
        <f t="shared" si="1"/>
        <v>0</v>
      </c>
      <c r="F25" s="9">
        <v>0</v>
      </c>
      <c r="G25" s="9">
        <v>0</v>
      </c>
      <c r="H25" s="9">
        <f t="shared" si="2"/>
        <v>520</v>
      </c>
      <c r="I25" s="9">
        <v>364</v>
      </c>
      <c r="J25" s="9">
        <v>156</v>
      </c>
      <c r="K25" s="9">
        <f t="shared" si="3"/>
        <v>1378</v>
      </c>
      <c r="L25" s="9">
        <v>1366</v>
      </c>
      <c r="M25" s="9">
        <v>12</v>
      </c>
      <c r="N25" s="9">
        <f t="shared" si="4"/>
        <v>0</v>
      </c>
      <c r="O25" s="9"/>
      <c r="P25" s="9"/>
      <c r="Q25" s="9">
        <f t="shared" si="5"/>
        <v>0</v>
      </c>
      <c r="R25" s="9"/>
      <c r="S25" s="9"/>
      <c r="T25" s="9">
        <f t="shared" si="6"/>
        <v>0</v>
      </c>
      <c r="U25" s="9"/>
      <c r="V25" s="9"/>
      <c r="W25" s="9">
        <f t="shared" si="7"/>
        <v>0</v>
      </c>
      <c r="X25" s="9"/>
      <c r="Y25" s="9"/>
      <c r="Z25" s="9">
        <f t="shared" si="9"/>
        <v>0</v>
      </c>
      <c r="AA25" s="9"/>
      <c r="AB25" s="9"/>
      <c r="AC25" s="9">
        <f t="shared" si="8"/>
        <v>0</v>
      </c>
      <c r="AD25" s="9"/>
      <c r="AE25" s="9"/>
      <c r="AF25" s="9"/>
      <c r="AG25" s="9"/>
      <c r="AH25" s="9"/>
      <c r="AI25" s="9"/>
      <c r="AJ25" s="9"/>
      <c r="AK25" s="9"/>
    </row>
    <row r="26" spans="1:37" ht="45" customHeight="1">
      <c r="A26" s="43" t="s">
        <v>35</v>
      </c>
      <c r="B26" s="9">
        <f t="shared" si="0"/>
        <v>1535</v>
      </c>
      <c r="C26" s="9">
        <f>1560-50</f>
        <v>1510</v>
      </c>
      <c r="D26" s="9">
        <v>25</v>
      </c>
      <c r="E26" s="9">
        <f t="shared" si="1"/>
        <v>0</v>
      </c>
      <c r="F26" s="9">
        <v>0</v>
      </c>
      <c r="G26" s="9">
        <v>0</v>
      </c>
      <c r="H26" s="9">
        <f t="shared" si="2"/>
        <v>0</v>
      </c>
      <c r="I26" s="9">
        <v>0</v>
      </c>
      <c r="J26" s="9">
        <v>0</v>
      </c>
      <c r="K26" s="9">
        <f t="shared" si="3"/>
        <v>513</v>
      </c>
      <c r="L26" s="9">
        <v>513</v>
      </c>
      <c r="M26" s="9">
        <v>0</v>
      </c>
      <c r="N26" s="9">
        <f t="shared" si="4"/>
        <v>0</v>
      </c>
      <c r="O26" s="9"/>
      <c r="P26" s="9"/>
      <c r="Q26" s="9">
        <f t="shared" si="5"/>
        <v>0</v>
      </c>
      <c r="R26" s="9"/>
      <c r="S26" s="9"/>
      <c r="T26" s="9">
        <f t="shared" si="6"/>
        <v>0</v>
      </c>
      <c r="U26" s="9"/>
      <c r="V26" s="9"/>
      <c r="W26" s="9">
        <f t="shared" si="7"/>
        <v>0</v>
      </c>
      <c r="X26" s="9"/>
      <c r="Y26" s="9"/>
      <c r="Z26" s="9">
        <f t="shared" si="9"/>
        <v>0</v>
      </c>
      <c r="AA26" s="9"/>
      <c r="AB26" s="9"/>
      <c r="AC26" s="9">
        <f t="shared" si="8"/>
        <v>0</v>
      </c>
      <c r="AD26" s="9"/>
      <c r="AE26" s="9"/>
      <c r="AF26" s="9"/>
      <c r="AG26" s="9"/>
      <c r="AH26" s="9"/>
      <c r="AI26" s="9"/>
      <c r="AJ26" s="9"/>
      <c r="AK26" s="9"/>
    </row>
    <row r="27" spans="1:37" ht="45" customHeight="1">
      <c r="A27" s="43" t="s">
        <v>36</v>
      </c>
      <c r="B27" s="9">
        <f t="shared" si="0"/>
        <v>0</v>
      </c>
      <c r="C27" s="9">
        <v>0</v>
      </c>
      <c r="D27" s="9">
        <v>0</v>
      </c>
      <c r="E27" s="9">
        <f t="shared" si="1"/>
        <v>0</v>
      </c>
      <c r="F27" s="9">
        <v>0</v>
      </c>
      <c r="G27" s="9">
        <v>0</v>
      </c>
      <c r="H27" s="9">
        <f t="shared" si="2"/>
        <v>376</v>
      </c>
      <c r="I27" s="9">
        <v>376</v>
      </c>
      <c r="J27" s="9">
        <v>0</v>
      </c>
      <c r="K27" s="9">
        <f t="shared" si="3"/>
        <v>710</v>
      </c>
      <c r="L27" s="9">
        <v>710</v>
      </c>
      <c r="M27" s="9">
        <v>0</v>
      </c>
      <c r="N27" s="9">
        <f t="shared" si="4"/>
        <v>0</v>
      </c>
      <c r="O27" s="9"/>
      <c r="P27" s="9"/>
      <c r="Q27" s="9">
        <f t="shared" si="5"/>
        <v>0</v>
      </c>
      <c r="R27" s="9"/>
      <c r="S27" s="9"/>
      <c r="T27" s="9">
        <f t="shared" si="6"/>
        <v>0</v>
      </c>
      <c r="U27" s="9"/>
      <c r="V27" s="9"/>
      <c r="W27" s="9">
        <f t="shared" si="7"/>
        <v>0</v>
      </c>
      <c r="X27" s="9"/>
      <c r="Y27" s="9"/>
      <c r="Z27" s="9">
        <f t="shared" si="9"/>
        <v>0</v>
      </c>
      <c r="AA27" s="9"/>
      <c r="AB27" s="9"/>
      <c r="AC27" s="9">
        <f t="shared" si="8"/>
        <v>0</v>
      </c>
      <c r="AD27" s="9"/>
      <c r="AE27" s="9"/>
      <c r="AF27" s="9"/>
      <c r="AG27" s="9"/>
      <c r="AH27" s="9"/>
      <c r="AI27" s="9"/>
      <c r="AJ27" s="9"/>
      <c r="AK27" s="9"/>
    </row>
    <row r="28" spans="1:37" ht="45" customHeight="1">
      <c r="A28" s="43" t="s">
        <v>37</v>
      </c>
      <c r="B28" s="9">
        <f t="shared" si="0"/>
        <v>0</v>
      </c>
      <c r="C28" s="9">
        <v>0</v>
      </c>
      <c r="D28" s="9">
        <v>0</v>
      </c>
      <c r="E28" s="9">
        <f t="shared" si="1"/>
        <v>0</v>
      </c>
      <c r="F28" s="9">
        <v>0</v>
      </c>
      <c r="G28" s="9">
        <v>0</v>
      </c>
      <c r="H28" s="9">
        <f t="shared" si="2"/>
        <v>0</v>
      </c>
      <c r="I28" s="9">
        <v>0</v>
      </c>
      <c r="J28" s="9">
        <v>0</v>
      </c>
      <c r="K28" s="9">
        <f t="shared" si="3"/>
        <v>158</v>
      </c>
      <c r="L28" s="9">
        <v>158</v>
      </c>
      <c r="M28" s="9">
        <v>0</v>
      </c>
      <c r="N28" s="9">
        <f t="shared" si="4"/>
        <v>0</v>
      </c>
      <c r="O28" s="9"/>
      <c r="P28" s="9"/>
      <c r="Q28" s="9">
        <f t="shared" si="5"/>
        <v>0</v>
      </c>
      <c r="R28" s="9"/>
      <c r="S28" s="9"/>
      <c r="T28" s="9">
        <f t="shared" si="6"/>
        <v>0</v>
      </c>
      <c r="U28" s="9"/>
      <c r="V28" s="9"/>
      <c r="W28" s="9">
        <f t="shared" si="7"/>
        <v>0</v>
      </c>
      <c r="X28" s="9"/>
      <c r="Y28" s="9"/>
      <c r="Z28" s="9">
        <f t="shared" si="9"/>
        <v>0</v>
      </c>
      <c r="AA28" s="9"/>
      <c r="AB28" s="9"/>
      <c r="AC28" s="9">
        <f t="shared" si="8"/>
        <v>0</v>
      </c>
      <c r="AD28" s="9"/>
      <c r="AE28" s="9"/>
      <c r="AF28" s="9"/>
      <c r="AG28" s="9"/>
      <c r="AH28" s="9"/>
      <c r="AI28" s="9"/>
      <c r="AJ28" s="9"/>
      <c r="AK28" s="9"/>
    </row>
    <row r="29" spans="1:37" ht="45" customHeight="1">
      <c r="A29" s="43" t="s">
        <v>38</v>
      </c>
      <c r="B29" s="9">
        <f t="shared" si="0"/>
        <v>720</v>
      </c>
      <c r="C29" s="9">
        <f>420+300</f>
        <v>720</v>
      </c>
      <c r="D29" s="9">
        <v>0</v>
      </c>
      <c r="E29" s="9">
        <f t="shared" si="1"/>
        <v>0</v>
      </c>
      <c r="F29" s="9">
        <v>0</v>
      </c>
      <c r="G29" s="9">
        <v>0</v>
      </c>
      <c r="H29" s="9">
        <f t="shared" si="2"/>
        <v>3693</v>
      </c>
      <c r="I29" s="9">
        <v>2983</v>
      </c>
      <c r="J29" s="9">
        <v>710</v>
      </c>
      <c r="K29" s="9">
        <f t="shared" si="3"/>
        <v>1262</v>
      </c>
      <c r="L29" s="9">
        <v>1242</v>
      </c>
      <c r="M29" s="9">
        <v>20</v>
      </c>
      <c r="N29" s="9">
        <f t="shared" si="4"/>
        <v>0</v>
      </c>
      <c r="O29" s="9"/>
      <c r="P29" s="9"/>
      <c r="Q29" s="9">
        <f t="shared" si="5"/>
        <v>0</v>
      </c>
      <c r="R29" s="9"/>
      <c r="S29" s="9"/>
      <c r="T29" s="9">
        <f t="shared" si="6"/>
        <v>0</v>
      </c>
      <c r="U29" s="9"/>
      <c r="V29" s="9"/>
      <c r="W29" s="9">
        <f t="shared" si="7"/>
        <v>0</v>
      </c>
      <c r="X29" s="9"/>
      <c r="Y29" s="9"/>
      <c r="Z29" s="9">
        <f t="shared" si="9"/>
        <v>0</v>
      </c>
      <c r="AA29" s="9"/>
      <c r="AB29" s="9"/>
      <c r="AC29" s="9">
        <f t="shared" si="8"/>
        <v>0</v>
      </c>
      <c r="AD29" s="9"/>
      <c r="AE29" s="9"/>
      <c r="AF29" s="9"/>
      <c r="AG29" s="9"/>
      <c r="AH29" s="9"/>
      <c r="AI29" s="9"/>
      <c r="AJ29" s="9"/>
      <c r="AK29" s="9"/>
    </row>
    <row r="30" spans="1:37" ht="45" customHeight="1">
      <c r="A30" s="43" t="s">
        <v>39</v>
      </c>
      <c r="B30" s="9">
        <f t="shared" si="0"/>
        <v>0</v>
      </c>
      <c r="C30" s="9">
        <v>0</v>
      </c>
      <c r="D30" s="9">
        <v>0</v>
      </c>
      <c r="E30" s="9">
        <f t="shared" si="1"/>
        <v>0</v>
      </c>
      <c r="F30" s="9">
        <v>0</v>
      </c>
      <c r="G30" s="9">
        <v>0</v>
      </c>
      <c r="H30" s="9">
        <f t="shared" si="2"/>
        <v>0</v>
      </c>
      <c r="I30" s="9">
        <v>0</v>
      </c>
      <c r="J30" s="9">
        <v>0</v>
      </c>
      <c r="K30" s="9">
        <f t="shared" si="3"/>
        <v>210</v>
      </c>
      <c r="L30" s="9">
        <v>210</v>
      </c>
      <c r="M30" s="9">
        <v>0</v>
      </c>
      <c r="N30" s="9">
        <f t="shared" si="4"/>
        <v>0</v>
      </c>
      <c r="O30" s="9"/>
      <c r="P30" s="9"/>
      <c r="Q30" s="9">
        <f t="shared" si="5"/>
        <v>0</v>
      </c>
      <c r="R30" s="9"/>
      <c r="S30" s="9"/>
      <c r="T30" s="9">
        <f t="shared" si="6"/>
        <v>0</v>
      </c>
      <c r="U30" s="9"/>
      <c r="V30" s="9"/>
      <c r="W30" s="9">
        <f t="shared" si="7"/>
        <v>0</v>
      </c>
      <c r="X30" s="9"/>
      <c r="Y30" s="9"/>
      <c r="Z30" s="9">
        <f t="shared" si="9"/>
        <v>0</v>
      </c>
      <c r="AA30" s="9"/>
      <c r="AB30" s="9"/>
      <c r="AC30" s="9">
        <f t="shared" si="8"/>
        <v>0</v>
      </c>
      <c r="AD30" s="9"/>
      <c r="AE30" s="9"/>
      <c r="AF30" s="9"/>
      <c r="AG30" s="9"/>
      <c r="AH30" s="9"/>
      <c r="AI30" s="9"/>
      <c r="AJ30" s="9"/>
      <c r="AK30" s="9"/>
    </row>
    <row r="31" spans="1:37" ht="45" customHeight="1">
      <c r="A31" s="43" t="s">
        <v>40</v>
      </c>
      <c r="B31" s="9">
        <f t="shared" si="0"/>
        <v>1228</v>
      </c>
      <c r="C31" s="9">
        <f>1020+200+8</f>
        <v>1228</v>
      </c>
      <c r="D31" s="9">
        <v>0</v>
      </c>
      <c r="E31" s="9">
        <f t="shared" si="1"/>
        <v>0</v>
      </c>
      <c r="F31" s="9">
        <v>0</v>
      </c>
      <c r="G31" s="9">
        <v>0</v>
      </c>
      <c r="H31" s="9">
        <f t="shared" si="2"/>
        <v>802</v>
      </c>
      <c r="I31" s="9">
        <v>617</v>
      </c>
      <c r="J31" s="9">
        <v>185</v>
      </c>
      <c r="K31" s="9">
        <f t="shared" si="3"/>
        <v>1200</v>
      </c>
      <c r="L31" s="9">
        <v>1175</v>
      </c>
      <c r="M31" s="9">
        <v>25</v>
      </c>
      <c r="N31" s="9">
        <f t="shared" si="4"/>
        <v>0</v>
      </c>
      <c r="O31" s="9"/>
      <c r="P31" s="9"/>
      <c r="Q31" s="9">
        <f t="shared" si="5"/>
        <v>0</v>
      </c>
      <c r="R31" s="9"/>
      <c r="S31" s="9"/>
      <c r="T31" s="9">
        <f t="shared" si="6"/>
        <v>0</v>
      </c>
      <c r="U31" s="9"/>
      <c r="V31" s="9"/>
      <c r="W31" s="9">
        <f t="shared" si="7"/>
        <v>0</v>
      </c>
      <c r="X31" s="9"/>
      <c r="Y31" s="9"/>
      <c r="Z31" s="9">
        <f t="shared" si="9"/>
        <v>0</v>
      </c>
      <c r="AA31" s="9"/>
      <c r="AB31" s="9"/>
      <c r="AC31" s="9">
        <f t="shared" si="8"/>
        <v>0</v>
      </c>
      <c r="AD31" s="9"/>
      <c r="AE31" s="9"/>
      <c r="AF31" s="9"/>
      <c r="AG31" s="9"/>
      <c r="AH31" s="9"/>
      <c r="AI31" s="9"/>
      <c r="AJ31" s="9"/>
      <c r="AK31" s="9"/>
    </row>
    <row r="32" spans="1:37" ht="45" customHeight="1">
      <c r="A32" s="43" t="s">
        <v>41</v>
      </c>
      <c r="B32" s="9">
        <f>C32+D32</f>
        <v>0</v>
      </c>
      <c r="C32" s="9">
        <f>472-175-297</f>
        <v>0</v>
      </c>
      <c r="D32" s="9">
        <f>3-3</f>
        <v>0</v>
      </c>
      <c r="E32" s="9">
        <f t="shared" si="1"/>
        <v>0</v>
      </c>
      <c r="F32" s="9">
        <v>0</v>
      </c>
      <c r="G32" s="9">
        <v>0</v>
      </c>
      <c r="H32" s="9">
        <f t="shared" si="2"/>
        <v>997</v>
      </c>
      <c r="I32" s="9">
        <v>997</v>
      </c>
      <c r="J32" s="9">
        <v>0</v>
      </c>
      <c r="K32" s="9">
        <f t="shared" si="3"/>
        <v>600</v>
      </c>
      <c r="L32" s="9">
        <v>600</v>
      </c>
      <c r="M32" s="9">
        <v>0</v>
      </c>
      <c r="N32" s="9">
        <f t="shared" si="4"/>
        <v>0</v>
      </c>
      <c r="O32" s="9"/>
      <c r="P32" s="9"/>
      <c r="Q32" s="9">
        <f t="shared" si="5"/>
        <v>0</v>
      </c>
      <c r="R32" s="9"/>
      <c r="S32" s="9"/>
      <c r="T32" s="9">
        <f t="shared" si="6"/>
        <v>0</v>
      </c>
      <c r="U32" s="9"/>
      <c r="V32" s="9"/>
      <c r="W32" s="9">
        <f t="shared" si="7"/>
        <v>0</v>
      </c>
      <c r="X32" s="9"/>
      <c r="Y32" s="9"/>
      <c r="Z32" s="9">
        <f t="shared" si="9"/>
        <v>0</v>
      </c>
      <c r="AA32" s="9"/>
      <c r="AB32" s="9"/>
      <c r="AC32" s="9">
        <f t="shared" si="8"/>
        <v>0</v>
      </c>
      <c r="AD32" s="9"/>
      <c r="AE32" s="9"/>
      <c r="AF32" s="9"/>
      <c r="AG32" s="9"/>
      <c r="AH32" s="9"/>
      <c r="AI32" s="9"/>
      <c r="AJ32" s="9"/>
      <c r="AK32" s="9"/>
    </row>
    <row r="33" spans="1:37" ht="45" customHeight="1">
      <c r="A33" s="43" t="s">
        <v>42</v>
      </c>
      <c r="B33" s="9">
        <f t="shared" si="0"/>
        <v>0</v>
      </c>
      <c r="C33" s="9">
        <v>0</v>
      </c>
      <c r="D33" s="9">
        <v>0</v>
      </c>
      <c r="E33" s="9">
        <f t="shared" si="1"/>
        <v>0</v>
      </c>
      <c r="F33" s="9">
        <v>0</v>
      </c>
      <c r="G33" s="9">
        <v>0</v>
      </c>
      <c r="H33" s="9">
        <f t="shared" si="2"/>
        <v>207</v>
      </c>
      <c r="I33" s="9">
        <v>207</v>
      </c>
      <c r="J33" s="9">
        <v>0</v>
      </c>
      <c r="K33" s="9">
        <f t="shared" si="3"/>
        <v>0</v>
      </c>
      <c r="L33" s="9"/>
      <c r="M33" s="9"/>
      <c r="N33" s="9">
        <f t="shared" si="4"/>
        <v>0</v>
      </c>
      <c r="O33" s="9"/>
      <c r="P33" s="9"/>
      <c r="Q33" s="9">
        <f t="shared" si="5"/>
        <v>0</v>
      </c>
      <c r="R33" s="9"/>
      <c r="S33" s="9"/>
      <c r="T33" s="9">
        <f t="shared" si="6"/>
        <v>0</v>
      </c>
      <c r="U33" s="9"/>
      <c r="V33" s="9"/>
      <c r="W33" s="9">
        <f t="shared" si="7"/>
        <v>0</v>
      </c>
      <c r="X33" s="9"/>
      <c r="Y33" s="9"/>
      <c r="Z33" s="9">
        <f t="shared" si="9"/>
        <v>0</v>
      </c>
      <c r="AA33" s="9"/>
      <c r="AB33" s="9"/>
      <c r="AC33" s="9">
        <f t="shared" si="8"/>
        <v>0</v>
      </c>
      <c r="AD33" s="9"/>
      <c r="AE33" s="9"/>
      <c r="AF33" s="9"/>
      <c r="AG33" s="9"/>
      <c r="AH33" s="9"/>
      <c r="AI33" s="9"/>
      <c r="AJ33" s="9"/>
      <c r="AK33" s="9"/>
    </row>
    <row r="34" spans="1:37" ht="45" customHeight="1">
      <c r="A34" s="43" t="s">
        <v>43</v>
      </c>
      <c r="B34" s="9">
        <f t="shared" si="0"/>
        <v>1800</v>
      </c>
      <c r="C34" s="9">
        <v>1750</v>
      </c>
      <c r="D34" s="9">
        <v>50</v>
      </c>
      <c r="E34" s="9">
        <f t="shared" si="1"/>
        <v>0</v>
      </c>
      <c r="F34" s="9">
        <v>0</v>
      </c>
      <c r="G34" s="9">
        <v>0</v>
      </c>
      <c r="H34" s="9">
        <f t="shared" si="2"/>
        <v>763</v>
      </c>
      <c r="I34" s="9">
        <v>763</v>
      </c>
      <c r="J34" s="9">
        <v>0</v>
      </c>
      <c r="K34" s="9">
        <f t="shared" si="3"/>
        <v>750</v>
      </c>
      <c r="L34" s="9">
        <v>750</v>
      </c>
      <c r="M34" s="9">
        <v>0</v>
      </c>
      <c r="N34" s="9">
        <f t="shared" si="4"/>
        <v>0</v>
      </c>
      <c r="O34" s="9"/>
      <c r="P34" s="9"/>
      <c r="Q34" s="9">
        <f t="shared" si="5"/>
        <v>0</v>
      </c>
      <c r="R34" s="9"/>
      <c r="S34" s="9"/>
      <c r="T34" s="9">
        <f t="shared" si="6"/>
        <v>0</v>
      </c>
      <c r="U34" s="9"/>
      <c r="V34" s="9"/>
      <c r="W34" s="9">
        <f t="shared" si="7"/>
        <v>0</v>
      </c>
      <c r="X34" s="9"/>
      <c r="Y34" s="9"/>
      <c r="Z34" s="9">
        <f t="shared" si="9"/>
        <v>0</v>
      </c>
      <c r="AA34" s="9"/>
      <c r="AB34" s="9"/>
      <c r="AC34" s="9">
        <f t="shared" si="8"/>
        <v>0</v>
      </c>
      <c r="AD34" s="9"/>
      <c r="AE34" s="9"/>
      <c r="AF34" s="9"/>
      <c r="AG34" s="9"/>
      <c r="AH34" s="9"/>
      <c r="AI34" s="9"/>
      <c r="AJ34" s="9"/>
      <c r="AK34" s="9"/>
    </row>
    <row r="35" spans="1:37" ht="45" customHeight="1">
      <c r="A35" s="43" t="s">
        <v>44</v>
      </c>
      <c r="B35" s="9">
        <f t="shared" si="0"/>
        <v>0</v>
      </c>
      <c r="C35" s="9">
        <v>0</v>
      </c>
      <c r="D35" s="9">
        <v>0</v>
      </c>
      <c r="E35" s="9">
        <f t="shared" si="1"/>
        <v>0</v>
      </c>
      <c r="F35" s="9">
        <v>0</v>
      </c>
      <c r="G35" s="9">
        <v>0</v>
      </c>
      <c r="H35" s="9">
        <f t="shared" si="2"/>
        <v>0</v>
      </c>
      <c r="I35" s="9">
        <v>0</v>
      </c>
      <c r="J35" s="9">
        <v>0</v>
      </c>
      <c r="K35" s="9">
        <f t="shared" si="3"/>
        <v>502</v>
      </c>
      <c r="L35" s="9">
        <v>478</v>
      </c>
      <c r="M35" s="9">
        <v>24</v>
      </c>
      <c r="N35" s="9">
        <f t="shared" si="4"/>
        <v>0</v>
      </c>
      <c r="O35" s="9">
        <v>0</v>
      </c>
      <c r="P35" s="9"/>
      <c r="Q35" s="9">
        <f t="shared" si="5"/>
        <v>0</v>
      </c>
      <c r="R35" s="9"/>
      <c r="S35" s="9"/>
      <c r="T35" s="9">
        <f t="shared" si="6"/>
        <v>0</v>
      </c>
      <c r="U35" s="9"/>
      <c r="V35" s="9"/>
      <c r="W35" s="9">
        <f t="shared" si="7"/>
        <v>0</v>
      </c>
      <c r="X35" s="9"/>
      <c r="Y35" s="9"/>
      <c r="Z35" s="9">
        <f t="shared" si="9"/>
        <v>0</v>
      </c>
      <c r="AA35" s="9"/>
      <c r="AB35" s="9"/>
      <c r="AC35" s="9">
        <f t="shared" si="8"/>
        <v>0</v>
      </c>
      <c r="AD35" s="9"/>
      <c r="AE35" s="9"/>
      <c r="AF35" s="9"/>
      <c r="AG35" s="9"/>
      <c r="AH35" s="9"/>
      <c r="AI35" s="9"/>
      <c r="AJ35" s="9"/>
      <c r="AK35" s="9"/>
    </row>
    <row r="36" spans="1:37" ht="45" customHeight="1">
      <c r="A36" s="43" t="s">
        <v>45</v>
      </c>
      <c r="B36" s="9">
        <f t="shared" si="0"/>
        <v>1700</v>
      </c>
      <c r="C36" s="9">
        <f>1500+200</f>
        <v>1700</v>
      </c>
      <c r="D36" s="9">
        <v>0</v>
      </c>
      <c r="E36" s="9">
        <f t="shared" si="1"/>
        <v>0</v>
      </c>
      <c r="F36" s="9">
        <v>0</v>
      </c>
      <c r="G36" s="9">
        <v>0</v>
      </c>
      <c r="H36" s="9">
        <f t="shared" si="2"/>
        <v>1003</v>
      </c>
      <c r="I36" s="9">
        <f>837+150</f>
        <v>987</v>
      </c>
      <c r="J36" s="9">
        <v>16</v>
      </c>
      <c r="K36" s="9">
        <f t="shared" si="3"/>
        <v>685</v>
      </c>
      <c r="L36" s="9">
        <v>685</v>
      </c>
      <c r="M36" s="9">
        <v>0</v>
      </c>
      <c r="N36" s="9">
        <f t="shared" si="4"/>
        <v>0</v>
      </c>
      <c r="O36" s="9"/>
      <c r="P36" s="9"/>
      <c r="Q36" s="9">
        <f t="shared" si="5"/>
        <v>0</v>
      </c>
      <c r="R36" s="9"/>
      <c r="S36" s="9"/>
      <c r="T36" s="9">
        <f t="shared" si="6"/>
        <v>0</v>
      </c>
      <c r="U36" s="9"/>
      <c r="V36" s="9"/>
      <c r="W36" s="9">
        <f t="shared" si="7"/>
        <v>0</v>
      </c>
      <c r="X36" s="9"/>
      <c r="Y36" s="9"/>
      <c r="Z36" s="9">
        <f t="shared" si="9"/>
        <v>0</v>
      </c>
      <c r="AA36" s="9"/>
      <c r="AB36" s="9"/>
      <c r="AC36" s="9">
        <f t="shared" si="8"/>
        <v>0</v>
      </c>
      <c r="AD36" s="9"/>
      <c r="AE36" s="9"/>
      <c r="AF36" s="9"/>
      <c r="AG36" s="9"/>
      <c r="AH36" s="9"/>
      <c r="AI36" s="9"/>
      <c r="AJ36" s="9"/>
      <c r="AK36" s="9"/>
    </row>
    <row r="37" spans="1:37" ht="45" customHeight="1">
      <c r="A37" s="43" t="s">
        <v>46</v>
      </c>
      <c r="B37" s="9">
        <f t="shared" si="0"/>
        <v>0</v>
      </c>
      <c r="C37" s="9">
        <v>0</v>
      </c>
      <c r="D37" s="9">
        <v>0</v>
      </c>
      <c r="E37" s="9">
        <f t="shared" si="1"/>
        <v>0</v>
      </c>
      <c r="F37" s="9">
        <v>0</v>
      </c>
      <c r="G37" s="9">
        <v>0</v>
      </c>
      <c r="H37" s="9">
        <f t="shared" si="2"/>
        <v>201</v>
      </c>
      <c r="I37" s="9">
        <v>16</v>
      </c>
      <c r="J37" s="9">
        <v>185</v>
      </c>
      <c r="K37" s="9">
        <f t="shared" si="3"/>
        <v>789</v>
      </c>
      <c r="L37" s="9">
        <v>786</v>
      </c>
      <c r="M37" s="9">
        <v>3</v>
      </c>
      <c r="N37" s="9">
        <f t="shared" si="4"/>
        <v>0</v>
      </c>
      <c r="O37" s="9"/>
      <c r="P37" s="9"/>
      <c r="Q37" s="9">
        <f t="shared" si="5"/>
        <v>0</v>
      </c>
      <c r="R37" s="9"/>
      <c r="S37" s="9"/>
      <c r="T37" s="9">
        <f t="shared" si="6"/>
        <v>0</v>
      </c>
      <c r="U37" s="9"/>
      <c r="V37" s="9"/>
      <c r="W37" s="9">
        <f t="shared" si="7"/>
        <v>0</v>
      </c>
      <c r="X37" s="9"/>
      <c r="Y37" s="9"/>
      <c r="Z37" s="9">
        <f t="shared" si="9"/>
        <v>0</v>
      </c>
      <c r="AA37" s="9"/>
      <c r="AB37" s="9"/>
      <c r="AC37" s="9">
        <f t="shared" si="8"/>
        <v>0</v>
      </c>
      <c r="AD37" s="9"/>
      <c r="AE37" s="9"/>
      <c r="AF37" s="9"/>
      <c r="AG37" s="9"/>
      <c r="AH37" s="9"/>
      <c r="AI37" s="9"/>
      <c r="AJ37" s="9"/>
      <c r="AK37" s="9"/>
    </row>
    <row r="38" spans="1:37" ht="45" customHeight="1">
      <c r="A38" s="43" t="s">
        <v>47</v>
      </c>
      <c r="B38" s="9">
        <f t="shared" si="0"/>
        <v>0</v>
      </c>
      <c r="C38" s="9">
        <v>0</v>
      </c>
      <c r="D38" s="9">
        <v>0</v>
      </c>
      <c r="E38" s="9">
        <f t="shared" si="1"/>
        <v>0</v>
      </c>
      <c r="F38" s="9">
        <v>0</v>
      </c>
      <c r="G38" s="9">
        <v>0</v>
      </c>
      <c r="H38" s="9">
        <f t="shared" si="2"/>
        <v>0</v>
      </c>
      <c r="I38" s="9">
        <v>0</v>
      </c>
      <c r="J38" s="9">
        <v>0</v>
      </c>
      <c r="K38" s="9">
        <f t="shared" si="3"/>
        <v>350</v>
      </c>
      <c r="L38" s="9">
        <v>350</v>
      </c>
      <c r="M38" s="9">
        <v>0</v>
      </c>
      <c r="N38" s="9">
        <f t="shared" si="4"/>
        <v>0</v>
      </c>
      <c r="O38" s="9"/>
      <c r="P38" s="9"/>
      <c r="Q38" s="9">
        <f t="shared" si="5"/>
        <v>0</v>
      </c>
      <c r="R38" s="9"/>
      <c r="S38" s="9"/>
      <c r="T38" s="9">
        <f t="shared" si="6"/>
        <v>0</v>
      </c>
      <c r="U38" s="9"/>
      <c r="V38" s="9"/>
      <c r="W38" s="9">
        <f t="shared" si="7"/>
        <v>0</v>
      </c>
      <c r="X38" s="9"/>
      <c r="Y38" s="9"/>
      <c r="Z38" s="9">
        <f t="shared" si="9"/>
        <v>0</v>
      </c>
      <c r="AA38" s="9"/>
      <c r="AB38" s="9"/>
      <c r="AC38" s="9">
        <f t="shared" si="8"/>
        <v>0</v>
      </c>
      <c r="AD38" s="9"/>
      <c r="AE38" s="9"/>
      <c r="AF38" s="9"/>
      <c r="AG38" s="9"/>
      <c r="AH38" s="9"/>
      <c r="AI38" s="9"/>
      <c r="AJ38" s="9"/>
      <c r="AK38" s="9"/>
    </row>
    <row r="39" spans="1:37" ht="45" customHeight="1">
      <c r="A39" s="43" t="s">
        <v>48</v>
      </c>
      <c r="B39" s="9">
        <f t="shared" si="0"/>
        <v>0</v>
      </c>
      <c r="C39" s="9">
        <v>0</v>
      </c>
      <c r="D39" s="9">
        <v>0</v>
      </c>
      <c r="E39" s="9">
        <f t="shared" si="1"/>
        <v>0</v>
      </c>
      <c r="F39" s="9">
        <v>0</v>
      </c>
      <c r="G39" s="9">
        <v>0</v>
      </c>
      <c r="H39" s="9">
        <f t="shared" si="2"/>
        <v>1155</v>
      </c>
      <c r="I39" s="9">
        <f>537-180</f>
        <v>357</v>
      </c>
      <c r="J39" s="9">
        <v>798</v>
      </c>
      <c r="K39" s="9">
        <f t="shared" si="3"/>
        <v>600</v>
      </c>
      <c r="L39" s="9">
        <v>600</v>
      </c>
      <c r="M39" s="9">
        <v>0</v>
      </c>
      <c r="N39" s="9">
        <f t="shared" si="4"/>
        <v>0</v>
      </c>
      <c r="O39" s="9"/>
      <c r="P39" s="9"/>
      <c r="Q39" s="9">
        <f t="shared" si="5"/>
        <v>0</v>
      </c>
      <c r="R39" s="9"/>
      <c r="S39" s="9"/>
      <c r="T39" s="9">
        <f t="shared" si="6"/>
        <v>0</v>
      </c>
      <c r="U39" s="9"/>
      <c r="V39" s="9"/>
      <c r="W39" s="9">
        <f t="shared" si="7"/>
        <v>0</v>
      </c>
      <c r="X39" s="9"/>
      <c r="Y39" s="9"/>
      <c r="Z39" s="9">
        <f t="shared" si="9"/>
        <v>0</v>
      </c>
      <c r="AA39" s="9"/>
      <c r="AB39" s="9"/>
      <c r="AC39" s="9">
        <f t="shared" si="8"/>
        <v>0</v>
      </c>
      <c r="AD39" s="9"/>
      <c r="AE39" s="9"/>
      <c r="AF39" s="9"/>
      <c r="AG39" s="9"/>
      <c r="AH39" s="9"/>
      <c r="AI39" s="9"/>
      <c r="AJ39" s="9"/>
      <c r="AK39" s="9"/>
    </row>
    <row r="40" spans="1:37" ht="45" customHeight="1">
      <c r="A40" s="43" t="s">
        <v>49</v>
      </c>
      <c r="B40" s="9">
        <f t="shared" si="0"/>
        <v>0</v>
      </c>
      <c r="C40" s="9">
        <v>0</v>
      </c>
      <c r="D40" s="9">
        <v>0</v>
      </c>
      <c r="E40" s="9">
        <f t="shared" si="1"/>
        <v>0</v>
      </c>
      <c r="F40" s="9">
        <v>0</v>
      </c>
      <c r="G40" s="9">
        <v>0</v>
      </c>
      <c r="H40" s="9">
        <f t="shared" si="2"/>
        <v>374</v>
      </c>
      <c r="I40" s="9">
        <f>223+61</f>
        <v>284</v>
      </c>
      <c r="J40" s="9">
        <f>151-61</f>
        <v>90</v>
      </c>
      <c r="K40" s="9">
        <f t="shared" si="3"/>
        <v>0</v>
      </c>
      <c r="L40" s="9">
        <v>0</v>
      </c>
      <c r="M40" s="9">
        <v>0</v>
      </c>
      <c r="N40" s="9">
        <f t="shared" si="4"/>
        <v>0</v>
      </c>
      <c r="O40" s="9"/>
      <c r="P40" s="9"/>
      <c r="Q40" s="9">
        <f t="shared" si="5"/>
        <v>0</v>
      </c>
      <c r="R40" s="9"/>
      <c r="S40" s="9"/>
      <c r="T40" s="9">
        <f t="shared" si="6"/>
        <v>0</v>
      </c>
      <c r="U40" s="9"/>
      <c r="V40" s="9"/>
      <c r="W40" s="9">
        <f t="shared" si="7"/>
        <v>0</v>
      </c>
      <c r="X40" s="9"/>
      <c r="Y40" s="9"/>
      <c r="Z40" s="9">
        <f t="shared" si="9"/>
        <v>0</v>
      </c>
      <c r="AA40" s="9"/>
      <c r="AB40" s="9"/>
      <c r="AC40" s="9">
        <f t="shared" si="8"/>
        <v>0</v>
      </c>
      <c r="AD40" s="9"/>
      <c r="AE40" s="9"/>
      <c r="AF40" s="9"/>
      <c r="AG40" s="9"/>
      <c r="AH40" s="9"/>
      <c r="AI40" s="9"/>
      <c r="AJ40" s="9"/>
      <c r="AK40" s="9"/>
    </row>
    <row r="41" spans="1:37" ht="45" customHeight="1">
      <c r="A41" s="43" t="s">
        <v>50</v>
      </c>
      <c r="B41" s="9">
        <f t="shared" si="0"/>
        <v>0</v>
      </c>
      <c r="C41" s="9">
        <v>0</v>
      </c>
      <c r="D41" s="9">
        <v>0</v>
      </c>
      <c r="E41" s="9">
        <f t="shared" si="1"/>
        <v>0</v>
      </c>
      <c r="F41" s="9">
        <v>0</v>
      </c>
      <c r="G41" s="9">
        <v>0</v>
      </c>
      <c r="H41" s="9">
        <f t="shared" si="2"/>
        <v>1685</v>
      </c>
      <c r="I41" s="9">
        <v>1685</v>
      </c>
      <c r="J41" s="9">
        <v>0</v>
      </c>
      <c r="K41" s="9">
        <f t="shared" si="3"/>
        <v>220</v>
      </c>
      <c r="L41" s="9">
        <v>220</v>
      </c>
      <c r="M41" s="9">
        <v>0</v>
      </c>
      <c r="N41" s="9">
        <f t="shared" si="4"/>
        <v>0</v>
      </c>
      <c r="O41" s="9"/>
      <c r="P41" s="9"/>
      <c r="Q41" s="9">
        <f t="shared" si="5"/>
        <v>0</v>
      </c>
      <c r="R41" s="9"/>
      <c r="S41" s="9"/>
      <c r="T41" s="9">
        <f t="shared" si="6"/>
        <v>0</v>
      </c>
      <c r="U41" s="9"/>
      <c r="V41" s="9"/>
      <c r="W41" s="9">
        <f t="shared" si="7"/>
        <v>0</v>
      </c>
      <c r="X41" s="9"/>
      <c r="Y41" s="9"/>
      <c r="Z41" s="9">
        <f t="shared" si="9"/>
        <v>0</v>
      </c>
      <c r="AA41" s="9"/>
      <c r="AB41" s="9"/>
      <c r="AC41" s="9">
        <f t="shared" si="8"/>
        <v>0</v>
      </c>
      <c r="AD41" s="9"/>
      <c r="AE41" s="9"/>
      <c r="AF41" s="9"/>
      <c r="AG41" s="9"/>
      <c r="AH41" s="9"/>
      <c r="AI41" s="9"/>
      <c r="AJ41" s="9"/>
      <c r="AK41" s="9"/>
    </row>
    <row r="42" spans="1:37" ht="45" customHeight="1">
      <c r="A42" s="43" t="s">
        <v>51</v>
      </c>
      <c r="B42" s="9">
        <f t="shared" si="0"/>
        <v>3420</v>
      </c>
      <c r="C42" s="9">
        <f>2805+100+500</f>
        <v>3405</v>
      </c>
      <c r="D42" s="9">
        <v>15</v>
      </c>
      <c r="E42" s="9">
        <f t="shared" si="1"/>
        <v>771</v>
      </c>
      <c r="F42" s="9">
        <f>1354-600</f>
        <v>754</v>
      </c>
      <c r="G42" s="9">
        <v>17</v>
      </c>
      <c r="H42" s="9">
        <f t="shared" si="2"/>
        <v>2120</v>
      </c>
      <c r="I42" s="9">
        <v>2120</v>
      </c>
      <c r="J42" s="9">
        <v>0</v>
      </c>
      <c r="K42" s="9">
        <f t="shared" si="3"/>
        <v>1300</v>
      </c>
      <c r="L42" s="9">
        <v>1300</v>
      </c>
      <c r="M42" s="9">
        <v>0</v>
      </c>
      <c r="N42" s="9">
        <f t="shared" si="4"/>
        <v>0</v>
      </c>
      <c r="O42" s="9">
        <v>0</v>
      </c>
      <c r="P42" s="9">
        <v>0</v>
      </c>
      <c r="Q42" s="9">
        <f t="shared" si="5"/>
        <v>1884</v>
      </c>
      <c r="R42" s="9">
        <f>1440+444</f>
        <v>1884</v>
      </c>
      <c r="S42" s="9">
        <v>0</v>
      </c>
      <c r="T42" s="9">
        <f t="shared" si="6"/>
        <v>0</v>
      </c>
      <c r="U42" s="9">
        <v>0</v>
      </c>
      <c r="V42" s="9"/>
      <c r="W42" s="9">
        <f t="shared" si="7"/>
        <v>0</v>
      </c>
      <c r="X42" s="9">
        <v>0</v>
      </c>
      <c r="Y42" s="9"/>
      <c r="Z42" s="9">
        <f t="shared" si="9"/>
        <v>0</v>
      </c>
      <c r="AA42" s="9"/>
      <c r="AB42" s="9"/>
      <c r="AC42" s="9">
        <f t="shared" si="8"/>
        <v>0</v>
      </c>
      <c r="AD42" s="9"/>
      <c r="AE42" s="9"/>
      <c r="AF42" s="9"/>
      <c r="AG42" s="9"/>
      <c r="AH42" s="9"/>
      <c r="AI42" s="9"/>
      <c r="AJ42" s="9"/>
      <c r="AK42" s="9"/>
    </row>
    <row r="43" spans="1:37" ht="45" customHeight="1">
      <c r="A43" s="43" t="s">
        <v>52</v>
      </c>
      <c r="B43" s="9">
        <f t="shared" si="0"/>
        <v>1200</v>
      </c>
      <c r="C43" s="9">
        <v>1200</v>
      </c>
      <c r="D43" s="9">
        <v>0</v>
      </c>
      <c r="E43" s="9">
        <f t="shared" si="1"/>
        <v>1050</v>
      </c>
      <c r="F43" s="9">
        <v>1050</v>
      </c>
      <c r="G43" s="9">
        <v>0</v>
      </c>
      <c r="H43" s="9">
        <f t="shared" si="2"/>
        <v>1445</v>
      </c>
      <c r="I43" s="9">
        <v>1445</v>
      </c>
      <c r="J43" s="9">
        <v>0</v>
      </c>
      <c r="K43" s="9">
        <f t="shared" si="3"/>
        <v>150</v>
      </c>
      <c r="L43" s="9">
        <v>150</v>
      </c>
      <c r="M43" s="9">
        <v>0</v>
      </c>
      <c r="N43" s="9">
        <f t="shared" si="4"/>
        <v>0</v>
      </c>
      <c r="O43" s="9">
        <v>0</v>
      </c>
      <c r="P43" s="9">
        <v>0</v>
      </c>
      <c r="Q43" s="9">
        <f t="shared" si="5"/>
        <v>0</v>
      </c>
      <c r="R43" s="9">
        <v>0</v>
      </c>
      <c r="S43" s="9">
        <v>0</v>
      </c>
      <c r="T43" s="9">
        <f t="shared" si="6"/>
        <v>0</v>
      </c>
      <c r="U43" s="9"/>
      <c r="V43" s="9"/>
      <c r="W43" s="9">
        <f t="shared" si="7"/>
        <v>0</v>
      </c>
      <c r="X43" s="9"/>
      <c r="Y43" s="9"/>
      <c r="Z43" s="9">
        <f t="shared" si="9"/>
        <v>0</v>
      </c>
      <c r="AA43" s="9"/>
      <c r="AB43" s="9"/>
      <c r="AC43" s="9">
        <f t="shared" si="8"/>
        <v>0</v>
      </c>
      <c r="AD43" s="9"/>
      <c r="AE43" s="9"/>
      <c r="AF43" s="9"/>
      <c r="AG43" s="9"/>
      <c r="AH43" s="9"/>
      <c r="AI43" s="9"/>
      <c r="AJ43" s="9"/>
      <c r="AK43" s="9"/>
    </row>
    <row r="44" spans="1:37" ht="45" customHeight="1">
      <c r="A44" s="43" t="s">
        <v>53</v>
      </c>
      <c r="B44" s="9">
        <f t="shared" si="0"/>
        <v>1000</v>
      </c>
      <c r="C44" s="9">
        <v>0</v>
      </c>
      <c r="D44" s="9">
        <v>1000</v>
      </c>
      <c r="E44" s="9">
        <f t="shared" si="1"/>
        <v>0</v>
      </c>
      <c r="F44" s="9">
        <v>0</v>
      </c>
      <c r="G44" s="9">
        <v>0</v>
      </c>
      <c r="H44" s="9">
        <f t="shared" si="2"/>
        <v>1816</v>
      </c>
      <c r="I44" s="9">
        <v>0</v>
      </c>
      <c r="J44" s="9">
        <v>1816</v>
      </c>
      <c r="K44" s="9">
        <f t="shared" si="3"/>
        <v>500</v>
      </c>
      <c r="L44" s="9">
        <v>0</v>
      </c>
      <c r="M44" s="9">
        <v>500</v>
      </c>
      <c r="N44" s="9">
        <f t="shared" si="4"/>
        <v>0</v>
      </c>
      <c r="O44" s="9">
        <v>0</v>
      </c>
      <c r="P44" s="9"/>
      <c r="Q44" s="9">
        <f t="shared" si="5"/>
        <v>0</v>
      </c>
      <c r="R44" s="9"/>
      <c r="S44" s="9"/>
      <c r="T44" s="9">
        <f t="shared" si="6"/>
        <v>0</v>
      </c>
      <c r="U44" s="9"/>
      <c r="V44" s="9"/>
      <c r="W44" s="9">
        <f t="shared" si="7"/>
        <v>0</v>
      </c>
      <c r="X44" s="9"/>
      <c r="Y44" s="9"/>
      <c r="Z44" s="9">
        <f t="shared" si="9"/>
        <v>0</v>
      </c>
      <c r="AA44" s="9"/>
      <c r="AB44" s="9"/>
      <c r="AC44" s="9">
        <f t="shared" si="8"/>
        <v>0</v>
      </c>
      <c r="AD44" s="9"/>
      <c r="AE44" s="9"/>
      <c r="AF44" s="9"/>
      <c r="AG44" s="9"/>
      <c r="AH44" s="9"/>
      <c r="AI44" s="9">
        <v>100</v>
      </c>
      <c r="AJ44" s="9"/>
      <c r="AK44" s="9">
        <v>100</v>
      </c>
    </row>
    <row r="45" spans="1:37" ht="45" customHeight="1">
      <c r="A45" s="43" t="s">
        <v>54</v>
      </c>
      <c r="B45" s="9">
        <f t="shared" si="0"/>
        <v>0</v>
      </c>
      <c r="C45" s="9">
        <v>0</v>
      </c>
      <c r="D45" s="9">
        <v>0</v>
      </c>
      <c r="E45" s="9">
        <f t="shared" si="1"/>
        <v>0</v>
      </c>
      <c r="F45" s="9">
        <v>0</v>
      </c>
      <c r="G45" s="9">
        <v>0</v>
      </c>
      <c r="H45" s="9">
        <f t="shared" si="2"/>
        <v>5708</v>
      </c>
      <c r="I45" s="9">
        <v>4748</v>
      </c>
      <c r="J45" s="9">
        <v>960</v>
      </c>
      <c r="K45" s="9">
        <f t="shared" si="3"/>
        <v>1601</v>
      </c>
      <c r="L45" s="9">
        <v>1572</v>
      </c>
      <c r="M45" s="9">
        <v>29</v>
      </c>
      <c r="N45" s="9">
        <f t="shared" si="4"/>
        <v>0</v>
      </c>
      <c r="O45" s="9">
        <v>0</v>
      </c>
      <c r="P45" s="9">
        <v>0</v>
      </c>
      <c r="Q45" s="9">
        <f t="shared" si="5"/>
        <v>0</v>
      </c>
      <c r="R45" s="9"/>
      <c r="S45" s="9"/>
      <c r="T45" s="9">
        <f t="shared" si="6"/>
        <v>0</v>
      </c>
      <c r="U45" s="9"/>
      <c r="V45" s="9"/>
      <c r="W45" s="9">
        <f t="shared" si="7"/>
        <v>0</v>
      </c>
      <c r="X45" s="9"/>
      <c r="Y45" s="9"/>
      <c r="Z45" s="9">
        <f t="shared" si="9"/>
        <v>0</v>
      </c>
      <c r="AA45" s="9"/>
      <c r="AB45" s="9"/>
      <c r="AC45" s="9">
        <f t="shared" si="8"/>
        <v>0</v>
      </c>
      <c r="AD45" s="9"/>
      <c r="AE45" s="9"/>
      <c r="AF45" s="9"/>
      <c r="AG45" s="9"/>
      <c r="AH45" s="9"/>
      <c r="AI45" s="9"/>
      <c r="AJ45" s="9"/>
      <c r="AK45" s="9"/>
    </row>
    <row r="46" spans="1:37" ht="45" customHeight="1">
      <c r="A46" s="43" t="s">
        <v>55</v>
      </c>
      <c r="B46" s="9">
        <f t="shared" si="0"/>
        <v>5162</v>
      </c>
      <c r="C46" s="9">
        <f>4762+400</f>
        <v>5162</v>
      </c>
      <c r="D46" s="9">
        <v>0</v>
      </c>
      <c r="E46" s="9">
        <f t="shared" si="1"/>
        <v>0</v>
      </c>
      <c r="F46" s="9">
        <v>0</v>
      </c>
      <c r="G46" s="9">
        <v>0</v>
      </c>
      <c r="H46" s="9">
        <f t="shared" si="2"/>
        <v>1756</v>
      </c>
      <c r="I46" s="9">
        <v>1756</v>
      </c>
      <c r="J46" s="9">
        <v>0</v>
      </c>
      <c r="K46" s="9">
        <f t="shared" si="3"/>
        <v>2500</v>
      </c>
      <c r="L46" s="9">
        <v>2500</v>
      </c>
      <c r="M46" s="9">
        <v>0</v>
      </c>
      <c r="N46" s="9">
        <f t="shared" si="4"/>
        <v>0</v>
      </c>
      <c r="O46" s="9">
        <v>0</v>
      </c>
      <c r="P46" s="9">
        <v>0</v>
      </c>
      <c r="Q46" s="9">
        <f t="shared" si="5"/>
        <v>0</v>
      </c>
      <c r="R46" s="9"/>
      <c r="S46" s="9"/>
      <c r="T46" s="9">
        <f t="shared" si="6"/>
        <v>0</v>
      </c>
      <c r="U46" s="9"/>
      <c r="V46" s="9"/>
      <c r="W46" s="9">
        <f t="shared" si="7"/>
        <v>0</v>
      </c>
      <c r="X46" s="9"/>
      <c r="Y46" s="9"/>
      <c r="Z46" s="9">
        <f t="shared" si="9"/>
        <v>0</v>
      </c>
      <c r="AA46" s="9"/>
      <c r="AB46" s="9"/>
      <c r="AC46" s="9">
        <f t="shared" si="8"/>
        <v>0</v>
      </c>
      <c r="AD46" s="9"/>
      <c r="AE46" s="9"/>
      <c r="AF46" s="9"/>
      <c r="AG46" s="9"/>
      <c r="AH46" s="9"/>
      <c r="AI46" s="9"/>
      <c r="AJ46" s="9"/>
      <c r="AK46" s="9"/>
    </row>
    <row r="47" spans="1:37" ht="45" customHeight="1">
      <c r="A47" s="43" t="s">
        <v>56</v>
      </c>
      <c r="B47" s="9">
        <f t="shared" si="0"/>
        <v>0</v>
      </c>
      <c r="C47" s="9">
        <v>0</v>
      </c>
      <c r="D47" s="9">
        <v>0</v>
      </c>
      <c r="E47" s="9">
        <f t="shared" si="1"/>
        <v>0</v>
      </c>
      <c r="F47" s="9">
        <v>0</v>
      </c>
      <c r="G47" s="9">
        <v>0</v>
      </c>
      <c r="H47" s="9">
        <f t="shared" si="2"/>
        <v>384</v>
      </c>
      <c r="I47" s="9">
        <f>884-500</f>
        <v>384</v>
      </c>
      <c r="J47" s="9">
        <v>0</v>
      </c>
      <c r="K47" s="9">
        <f t="shared" si="3"/>
        <v>982</v>
      </c>
      <c r="L47" s="9">
        <v>982</v>
      </c>
      <c r="M47" s="9">
        <v>0</v>
      </c>
      <c r="N47" s="9">
        <f t="shared" si="4"/>
        <v>0</v>
      </c>
      <c r="O47" s="9">
        <v>0</v>
      </c>
      <c r="P47" s="9">
        <v>0</v>
      </c>
      <c r="Q47" s="9">
        <f t="shared" si="5"/>
        <v>0</v>
      </c>
      <c r="R47" s="9"/>
      <c r="S47" s="9"/>
      <c r="T47" s="9">
        <f t="shared" si="6"/>
        <v>0</v>
      </c>
      <c r="U47" s="9"/>
      <c r="V47" s="9"/>
      <c r="W47" s="9">
        <f t="shared" si="7"/>
        <v>0</v>
      </c>
      <c r="X47" s="9"/>
      <c r="Y47" s="9"/>
      <c r="Z47" s="9">
        <f t="shared" si="9"/>
        <v>0</v>
      </c>
      <c r="AA47" s="9"/>
      <c r="AB47" s="9"/>
      <c r="AC47" s="9">
        <f t="shared" si="8"/>
        <v>0</v>
      </c>
      <c r="AD47" s="9"/>
      <c r="AE47" s="9"/>
      <c r="AF47" s="9"/>
      <c r="AG47" s="9"/>
      <c r="AH47" s="9"/>
      <c r="AI47" s="9"/>
      <c r="AJ47" s="9"/>
      <c r="AK47" s="9"/>
    </row>
    <row r="48" spans="1:37" ht="45" customHeight="1">
      <c r="A48" s="43" t="s">
        <v>57</v>
      </c>
      <c r="B48" s="9">
        <f t="shared" si="0"/>
        <v>0</v>
      </c>
      <c r="C48" s="9">
        <v>0</v>
      </c>
      <c r="D48" s="9">
        <v>0</v>
      </c>
      <c r="E48" s="9">
        <f t="shared" si="1"/>
        <v>0</v>
      </c>
      <c r="F48" s="9">
        <v>0</v>
      </c>
      <c r="G48" s="9">
        <v>0</v>
      </c>
      <c r="H48" s="9">
        <f t="shared" si="2"/>
        <v>3237</v>
      </c>
      <c r="I48" s="9">
        <f>2237+1000</f>
        <v>3237</v>
      </c>
      <c r="J48" s="9">
        <v>0</v>
      </c>
      <c r="K48" s="9">
        <f t="shared" si="3"/>
        <v>2529</v>
      </c>
      <c r="L48" s="9">
        <v>2529</v>
      </c>
      <c r="M48" s="9">
        <v>0</v>
      </c>
      <c r="N48" s="9">
        <f t="shared" si="4"/>
        <v>0</v>
      </c>
      <c r="O48" s="9">
        <v>0</v>
      </c>
      <c r="P48" s="9">
        <v>0</v>
      </c>
      <c r="Q48" s="9">
        <f t="shared" si="5"/>
        <v>0</v>
      </c>
      <c r="R48" s="9">
        <v>0</v>
      </c>
      <c r="S48" s="9">
        <v>0</v>
      </c>
      <c r="T48" s="9">
        <f t="shared" si="6"/>
        <v>0</v>
      </c>
      <c r="U48" s="9">
        <v>0</v>
      </c>
      <c r="V48" s="9">
        <v>0</v>
      </c>
      <c r="W48" s="9">
        <f t="shared" si="7"/>
        <v>0</v>
      </c>
      <c r="X48" s="9">
        <v>0</v>
      </c>
      <c r="Y48" s="9">
        <v>0</v>
      </c>
      <c r="Z48" s="9">
        <f t="shared" si="9"/>
        <v>0</v>
      </c>
      <c r="AA48" s="9"/>
      <c r="AB48" s="9"/>
      <c r="AC48" s="9">
        <f t="shared" si="8"/>
        <v>0</v>
      </c>
      <c r="AD48" s="9"/>
      <c r="AE48" s="9"/>
      <c r="AF48" s="9"/>
      <c r="AG48" s="9"/>
      <c r="AH48" s="9"/>
      <c r="AI48" s="9"/>
      <c r="AJ48" s="9"/>
      <c r="AK48" s="9"/>
    </row>
    <row r="49" spans="1:37" ht="45" customHeight="1">
      <c r="A49" s="43" t="s">
        <v>101</v>
      </c>
      <c r="B49" s="9">
        <f t="shared" si="0"/>
        <v>4624</v>
      </c>
      <c r="C49" s="9">
        <f>4775-151</f>
        <v>4624</v>
      </c>
      <c r="D49" s="9">
        <v>0</v>
      </c>
      <c r="E49" s="9">
        <f t="shared" si="1"/>
        <v>300</v>
      </c>
      <c r="F49" s="9">
        <f>200+100</f>
        <v>300</v>
      </c>
      <c r="G49" s="9">
        <v>0</v>
      </c>
      <c r="H49" s="9">
        <f t="shared" si="2"/>
        <v>6073</v>
      </c>
      <c r="I49" s="9">
        <v>6073</v>
      </c>
      <c r="J49" s="9">
        <v>0</v>
      </c>
      <c r="K49" s="9">
        <f t="shared" si="3"/>
        <v>1594</v>
      </c>
      <c r="L49" s="9">
        <v>1594</v>
      </c>
      <c r="M49" s="9">
        <v>0</v>
      </c>
      <c r="N49" s="9">
        <f t="shared" si="4"/>
        <v>0</v>
      </c>
      <c r="O49" s="9">
        <v>0</v>
      </c>
      <c r="P49" s="9">
        <v>0</v>
      </c>
      <c r="Q49" s="9">
        <f t="shared" si="5"/>
        <v>165</v>
      </c>
      <c r="R49" s="9">
        <v>165</v>
      </c>
      <c r="S49" s="9">
        <v>0</v>
      </c>
      <c r="T49" s="9">
        <f t="shared" si="6"/>
        <v>0</v>
      </c>
      <c r="U49" s="9"/>
      <c r="V49" s="9"/>
      <c r="W49" s="9">
        <f t="shared" si="7"/>
        <v>0</v>
      </c>
      <c r="X49" s="9"/>
      <c r="Y49" s="9"/>
      <c r="Z49" s="9">
        <f t="shared" si="9"/>
        <v>0</v>
      </c>
      <c r="AA49" s="9"/>
      <c r="AB49" s="9"/>
      <c r="AC49" s="9">
        <f t="shared" si="8"/>
        <v>0</v>
      </c>
      <c r="AD49" s="9"/>
      <c r="AE49" s="9"/>
      <c r="AF49" s="9"/>
      <c r="AG49" s="9"/>
      <c r="AH49" s="9"/>
      <c r="AI49" s="9"/>
      <c r="AJ49" s="9"/>
      <c r="AK49" s="9"/>
    </row>
    <row r="50" spans="1:37" ht="45" customHeight="1">
      <c r="A50" s="43" t="s">
        <v>59</v>
      </c>
      <c r="B50" s="9">
        <f t="shared" si="0"/>
        <v>2280</v>
      </c>
      <c r="C50" s="9">
        <f>1980+151+149</f>
        <v>2280</v>
      </c>
      <c r="D50" s="9">
        <v>0</v>
      </c>
      <c r="E50" s="9">
        <f t="shared" si="1"/>
        <v>2084</v>
      </c>
      <c r="F50" s="9">
        <v>2084</v>
      </c>
      <c r="G50" s="9">
        <v>0</v>
      </c>
      <c r="H50" s="9">
        <f t="shared" si="2"/>
        <v>7099</v>
      </c>
      <c r="I50" s="9">
        <v>7099</v>
      </c>
      <c r="J50" s="9">
        <v>0</v>
      </c>
      <c r="K50" s="9">
        <f t="shared" si="3"/>
        <v>984</v>
      </c>
      <c r="L50" s="9">
        <v>984</v>
      </c>
      <c r="M50" s="9">
        <v>0</v>
      </c>
      <c r="N50" s="9">
        <f t="shared" si="4"/>
        <v>0</v>
      </c>
      <c r="O50" s="9">
        <v>0</v>
      </c>
      <c r="P50" s="9">
        <v>0</v>
      </c>
      <c r="Q50" s="9">
        <f t="shared" si="5"/>
        <v>217</v>
      </c>
      <c r="R50" s="9">
        <v>217</v>
      </c>
      <c r="S50" s="9">
        <v>0</v>
      </c>
      <c r="T50" s="9">
        <f t="shared" si="6"/>
        <v>0</v>
      </c>
      <c r="U50" s="9"/>
      <c r="V50" s="9"/>
      <c r="W50" s="9">
        <f t="shared" si="7"/>
        <v>0</v>
      </c>
      <c r="X50" s="9"/>
      <c r="Y50" s="9"/>
      <c r="Z50" s="9">
        <f t="shared" si="9"/>
        <v>0</v>
      </c>
      <c r="AA50" s="9"/>
      <c r="AB50" s="9"/>
      <c r="AC50" s="9">
        <f t="shared" si="8"/>
        <v>0</v>
      </c>
      <c r="AD50" s="9"/>
      <c r="AE50" s="9"/>
      <c r="AF50" s="9"/>
      <c r="AG50" s="9"/>
      <c r="AH50" s="9"/>
      <c r="AI50" s="9"/>
      <c r="AJ50" s="9"/>
      <c r="AK50" s="9"/>
    </row>
    <row r="51" spans="1:37" ht="45" customHeight="1">
      <c r="A51" s="43" t="s">
        <v>60</v>
      </c>
      <c r="B51" s="9">
        <f t="shared" si="0"/>
        <v>0</v>
      </c>
      <c r="C51" s="9">
        <v>0</v>
      </c>
      <c r="D51" s="9">
        <v>0</v>
      </c>
      <c r="E51" s="9">
        <f t="shared" si="1"/>
        <v>0</v>
      </c>
      <c r="F51" s="9">
        <v>0</v>
      </c>
      <c r="G51" s="9">
        <v>0</v>
      </c>
      <c r="H51" s="9">
        <f t="shared" si="2"/>
        <v>7212</v>
      </c>
      <c r="I51" s="9">
        <v>7212</v>
      </c>
      <c r="J51" s="9">
        <v>0</v>
      </c>
      <c r="K51" s="9">
        <f t="shared" si="3"/>
        <v>1752</v>
      </c>
      <c r="L51" s="9">
        <f>2052-300</f>
        <v>1752</v>
      </c>
      <c r="M51" s="9">
        <v>0</v>
      </c>
      <c r="N51" s="9">
        <f t="shared" si="4"/>
        <v>0</v>
      </c>
      <c r="O51" s="9"/>
      <c r="P51" s="9"/>
      <c r="Q51" s="9">
        <f t="shared" si="5"/>
        <v>0</v>
      </c>
      <c r="R51" s="9"/>
      <c r="S51" s="9"/>
      <c r="T51" s="9">
        <f t="shared" si="6"/>
        <v>0</v>
      </c>
      <c r="U51" s="9"/>
      <c r="V51" s="9"/>
      <c r="W51" s="9">
        <f t="shared" si="7"/>
        <v>0</v>
      </c>
      <c r="X51" s="9"/>
      <c r="Y51" s="9"/>
      <c r="Z51" s="9">
        <f t="shared" si="9"/>
        <v>0</v>
      </c>
      <c r="AA51" s="9"/>
      <c r="AB51" s="9"/>
      <c r="AC51" s="9">
        <f t="shared" si="8"/>
        <v>0</v>
      </c>
      <c r="AD51" s="9"/>
      <c r="AE51" s="9"/>
      <c r="AF51" s="9"/>
      <c r="AG51" s="9"/>
      <c r="AH51" s="9"/>
      <c r="AI51" s="9"/>
      <c r="AJ51" s="9"/>
      <c r="AK51" s="9"/>
    </row>
    <row r="52" spans="1:37" ht="45" customHeight="1">
      <c r="A52" s="43" t="s">
        <v>61</v>
      </c>
      <c r="B52" s="9">
        <f t="shared" si="0"/>
        <v>0</v>
      </c>
      <c r="C52" s="9">
        <v>0</v>
      </c>
      <c r="D52" s="9">
        <v>0</v>
      </c>
      <c r="E52" s="9">
        <f t="shared" si="1"/>
        <v>610</v>
      </c>
      <c r="F52" s="9">
        <v>610</v>
      </c>
      <c r="G52" s="9">
        <v>0</v>
      </c>
      <c r="H52" s="9">
        <f t="shared" si="2"/>
        <v>0</v>
      </c>
      <c r="I52" s="9">
        <v>0</v>
      </c>
      <c r="J52" s="9">
        <v>0</v>
      </c>
      <c r="K52" s="9">
        <f t="shared" si="3"/>
        <v>0</v>
      </c>
      <c r="L52" s="9">
        <v>0</v>
      </c>
      <c r="M52" s="9">
        <v>0</v>
      </c>
      <c r="N52" s="9">
        <f t="shared" si="4"/>
        <v>0</v>
      </c>
      <c r="O52" s="9">
        <v>0</v>
      </c>
      <c r="P52" s="9">
        <v>0</v>
      </c>
      <c r="Q52" s="9">
        <f t="shared" si="5"/>
        <v>0</v>
      </c>
      <c r="R52" s="9">
        <v>0</v>
      </c>
      <c r="S52" s="9">
        <v>0</v>
      </c>
      <c r="T52" s="9">
        <f t="shared" si="6"/>
        <v>0</v>
      </c>
      <c r="U52" s="9">
        <v>0</v>
      </c>
      <c r="V52" s="9">
        <v>0</v>
      </c>
      <c r="W52" s="9">
        <f t="shared" si="7"/>
        <v>0</v>
      </c>
      <c r="X52" s="9">
        <v>0</v>
      </c>
      <c r="Y52" s="9">
        <v>0</v>
      </c>
      <c r="Z52" s="9">
        <f t="shared" si="9"/>
        <v>0</v>
      </c>
      <c r="AA52" s="9"/>
      <c r="AB52" s="9"/>
      <c r="AC52" s="9">
        <f t="shared" si="8"/>
        <v>4650</v>
      </c>
      <c r="AD52" s="9">
        <f>4300+350</f>
        <v>4650</v>
      </c>
      <c r="AE52" s="9"/>
      <c r="AF52" s="9"/>
      <c r="AG52" s="9"/>
      <c r="AH52" s="9"/>
      <c r="AI52" s="9"/>
      <c r="AJ52" s="9"/>
      <c r="AK52" s="9"/>
    </row>
    <row r="53" spans="1:37" ht="45" customHeight="1">
      <c r="A53" s="43" t="s">
        <v>62</v>
      </c>
      <c r="B53" s="9">
        <f t="shared" si="0"/>
        <v>1983</v>
      </c>
      <c r="C53" s="9">
        <f>1500+483</f>
        <v>1983</v>
      </c>
      <c r="D53" s="9">
        <v>0</v>
      </c>
      <c r="E53" s="9">
        <f t="shared" si="1"/>
        <v>1000</v>
      </c>
      <c r="F53" s="9">
        <v>1000</v>
      </c>
      <c r="G53" s="9">
        <v>0</v>
      </c>
      <c r="H53" s="9">
        <f t="shared" si="2"/>
        <v>4755</v>
      </c>
      <c r="I53" s="9">
        <v>4755</v>
      </c>
      <c r="J53" s="9">
        <v>0</v>
      </c>
      <c r="K53" s="9">
        <f t="shared" si="3"/>
        <v>1972</v>
      </c>
      <c r="L53" s="9">
        <f>2072-100</f>
        <v>1972</v>
      </c>
      <c r="M53" s="9">
        <v>0</v>
      </c>
      <c r="N53" s="9">
        <f t="shared" si="4"/>
        <v>0</v>
      </c>
      <c r="O53" s="9">
        <v>0</v>
      </c>
      <c r="P53" s="9">
        <v>0</v>
      </c>
      <c r="Q53" s="9">
        <f t="shared" si="5"/>
        <v>270</v>
      </c>
      <c r="R53" s="9">
        <v>270</v>
      </c>
      <c r="S53" s="9">
        <v>0</v>
      </c>
      <c r="T53" s="9">
        <f t="shared" si="6"/>
        <v>0</v>
      </c>
      <c r="U53" s="9"/>
      <c r="V53" s="9"/>
      <c r="W53" s="9">
        <f t="shared" si="7"/>
        <v>0</v>
      </c>
      <c r="X53" s="9"/>
      <c r="Y53" s="9"/>
      <c r="Z53" s="9">
        <f t="shared" si="9"/>
        <v>0</v>
      </c>
      <c r="AA53" s="9"/>
      <c r="AB53" s="9"/>
      <c r="AC53" s="9">
        <f t="shared" si="8"/>
        <v>0</v>
      </c>
      <c r="AD53" s="9"/>
      <c r="AE53" s="9"/>
      <c r="AF53" s="9"/>
      <c r="AG53" s="9"/>
      <c r="AH53" s="9"/>
      <c r="AI53" s="9"/>
      <c r="AJ53" s="9"/>
      <c r="AK53" s="9"/>
    </row>
    <row r="54" spans="1:37" ht="45" customHeight="1">
      <c r="A54" s="43" t="s">
        <v>63</v>
      </c>
      <c r="B54" s="9">
        <f t="shared" si="0"/>
        <v>1250</v>
      </c>
      <c r="C54" s="9">
        <f>1100+150</f>
        <v>1250</v>
      </c>
      <c r="D54" s="9">
        <v>0</v>
      </c>
      <c r="E54" s="9">
        <f t="shared" si="1"/>
        <v>0</v>
      </c>
      <c r="F54" s="9">
        <v>0</v>
      </c>
      <c r="G54" s="9">
        <v>0</v>
      </c>
      <c r="H54" s="9">
        <f t="shared" si="2"/>
        <v>3956</v>
      </c>
      <c r="I54" s="9">
        <v>3956</v>
      </c>
      <c r="J54" s="9">
        <v>0</v>
      </c>
      <c r="K54" s="9">
        <f t="shared" si="3"/>
        <v>989</v>
      </c>
      <c r="L54" s="9">
        <v>989</v>
      </c>
      <c r="M54" s="9">
        <v>0</v>
      </c>
      <c r="N54" s="9">
        <f t="shared" si="4"/>
        <v>0</v>
      </c>
      <c r="O54" s="9">
        <v>0</v>
      </c>
      <c r="P54" s="9">
        <v>0</v>
      </c>
      <c r="Q54" s="9">
        <f t="shared" si="5"/>
        <v>0</v>
      </c>
      <c r="R54" s="9"/>
      <c r="S54" s="9"/>
      <c r="T54" s="9">
        <f t="shared" si="6"/>
        <v>0</v>
      </c>
      <c r="U54" s="9"/>
      <c r="V54" s="9"/>
      <c r="W54" s="9">
        <f t="shared" si="7"/>
        <v>0</v>
      </c>
      <c r="X54" s="9"/>
      <c r="Y54" s="9"/>
      <c r="Z54" s="9">
        <f t="shared" si="9"/>
        <v>0</v>
      </c>
      <c r="AA54" s="9"/>
      <c r="AB54" s="9"/>
      <c r="AC54" s="9">
        <f t="shared" si="8"/>
        <v>0</v>
      </c>
      <c r="AD54" s="9"/>
      <c r="AE54" s="9"/>
      <c r="AF54" s="9"/>
      <c r="AG54" s="9"/>
      <c r="AH54" s="9"/>
      <c r="AI54" s="9"/>
      <c r="AJ54" s="9"/>
      <c r="AK54" s="9"/>
    </row>
    <row r="55" spans="1:37" ht="45" customHeight="1">
      <c r="A55" s="43" t="s">
        <v>64</v>
      </c>
      <c r="B55" s="9">
        <f t="shared" si="0"/>
        <v>1470</v>
      </c>
      <c r="C55" s="9">
        <f>2383-913</f>
        <v>1470</v>
      </c>
      <c r="D55" s="9">
        <v>0</v>
      </c>
      <c r="E55" s="9">
        <f t="shared" si="1"/>
        <v>0</v>
      </c>
      <c r="F55" s="9">
        <v>0</v>
      </c>
      <c r="G55" s="9">
        <v>0</v>
      </c>
      <c r="H55" s="9">
        <f t="shared" si="2"/>
        <v>2594</v>
      </c>
      <c r="I55" s="9">
        <v>2594</v>
      </c>
      <c r="J55" s="9">
        <v>0</v>
      </c>
      <c r="K55" s="9">
        <f t="shared" si="3"/>
        <v>950</v>
      </c>
      <c r="L55" s="9">
        <v>950</v>
      </c>
      <c r="M55" s="9">
        <v>0</v>
      </c>
      <c r="N55" s="9">
        <f t="shared" si="4"/>
        <v>0</v>
      </c>
      <c r="O55" s="9">
        <v>0</v>
      </c>
      <c r="P55" s="9">
        <v>0</v>
      </c>
      <c r="Q55" s="9">
        <f t="shared" si="5"/>
        <v>2031</v>
      </c>
      <c r="R55" s="9">
        <v>2031</v>
      </c>
      <c r="S55" s="9">
        <v>0</v>
      </c>
      <c r="T55" s="9">
        <f t="shared" si="6"/>
        <v>0</v>
      </c>
      <c r="U55" s="9"/>
      <c r="V55" s="9"/>
      <c r="W55" s="9">
        <f t="shared" si="7"/>
        <v>0</v>
      </c>
      <c r="X55" s="9"/>
      <c r="Y55" s="9"/>
      <c r="Z55" s="9">
        <f t="shared" si="9"/>
        <v>0</v>
      </c>
      <c r="AA55" s="9"/>
      <c r="AB55" s="9"/>
      <c r="AC55" s="9">
        <f t="shared" si="8"/>
        <v>0</v>
      </c>
      <c r="AD55" s="9"/>
      <c r="AE55" s="9"/>
      <c r="AF55" s="9"/>
      <c r="AG55" s="9"/>
      <c r="AH55" s="9"/>
      <c r="AI55" s="9"/>
      <c r="AJ55" s="9"/>
      <c r="AK55" s="9"/>
    </row>
    <row r="56" spans="1:37" ht="45" customHeight="1">
      <c r="A56" s="43" t="s">
        <v>65</v>
      </c>
      <c r="B56" s="9">
        <f t="shared" si="0"/>
        <v>0</v>
      </c>
      <c r="C56" s="9">
        <v>0</v>
      </c>
      <c r="D56" s="9">
        <v>0</v>
      </c>
      <c r="E56" s="9">
        <f t="shared" si="1"/>
        <v>0</v>
      </c>
      <c r="F56" s="9">
        <v>0</v>
      </c>
      <c r="G56" s="9">
        <v>0</v>
      </c>
      <c r="H56" s="9">
        <f t="shared" si="2"/>
        <v>5138</v>
      </c>
      <c r="I56" s="9">
        <v>0</v>
      </c>
      <c r="J56" s="9">
        <v>5138</v>
      </c>
      <c r="K56" s="9">
        <f t="shared" si="3"/>
        <v>300</v>
      </c>
      <c r="L56" s="9">
        <v>0</v>
      </c>
      <c r="M56" s="9">
        <f>500-200</f>
        <v>300</v>
      </c>
      <c r="N56" s="9">
        <f t="shared" si="4"/>
        <v>0</v>
      </c>
      <c r="O56" s="9">
        <v>0</v>
      </c>
      <c r="P56" s="9">
        <v>0</v>
      </c>
      <c r="Q56" s="9">
        <f t="shared" si="5"/>
        <v>0</v>
      </c>
      <c r="R56" s="9">
        <v>0</v>
      </c>
      <c r="S56" s="9">
        <v>0</v>
      </c>
      <c r="T56" s="9">
        <f t="shared" si="6"/>
        <v>0</v>
      </c>
      <c r="U56" s="9"/>
      <c r="V56" s="9"/>
      <c r="W56" s="9">
        <f t="shared" si="7"/>
        <v>0</v>
      </c>
      <c r="X56" s="9"/>
      <c r="Y56" s="9"/>
      <c r="Z56" s="9">
        <f t="shared" si="9"/>
        <v>0</v>
      </c>
      <c r="AA56" s="9"/>
      <c r="AB56" s="9"/>
      <c r="AC56" s="9">
        <f t="shared" si="8"/>
        <v>0</v>
      </c>
      <c r="AD56" s="9"/>
      <c r="AE56" s="9"/>
      <c r="AF56" s="9"/>
      <c r="AG56" s="9"/>
      <c r="AH56" s="9"/>
      <c r="AI56" s="9"/>
      <c r="AJ56" s="9"/>
      <c r="AK56" s="9"/>
    </row>
    <row r="57" spans="1:37" ht="45" customHeight="1">
      <c r="A57" s="43" t="s">
        <v>66</v>
      </c>
      <c r="B57" s="9">
        <f t="shared" si="0"/>
        <v>1304</v>
      </c>
      <c r="C57" s="9">
        <v>0</v>
      </c>
      <c r="D57" s="9">
        <v>1304</v>
      </c>
      <c r="E57" s="9">
        <f t="shared" si="1"/>
        <v>0</v>
      </c>
      <c r="F57" s="9">
        <v>0</v>
      </c>
      <c r="G57" s="9">
        <v>0</v>
      </c>
      <c r="H57" s="9">
        <f t="shared" si="2"/>
        <v>6222</v>
      </c>
      <c r="I57" s="9">
        <v>0</v>
      </c>
      <c r="J57" s="9">
        <f>5285+937</f>
        <v>6222</v>
      </c>
      <c r="K57" s="9">
        <f t="shared" si="3"/>
        <v>400</v>
      </c>
      <c r="L57" s="9">
        <v>0</v>
      </c>
      <c r="M57" s="9">
        <f>300+100</f>
        <v>400</v>
      </c>
      <c r="N57" s="9">
        <f t="shared" si="4"/>
        <v>0</v>
      </c>
      <c r="O57" s="9">
        <v>0</v>
      </c>
      <c r="P57" s="9">
        <v>0</v>
      </c>
      <c r="Q57" s="9">
        <f t="shared" si="5"/>
        <v>0</v>
      </c>
      <c r="R57" s="9">
        <v>0</v>
      </c>
      <c r="S57" s="9">
        <v>0</v>
      </c>
      <c r="T57" s="9">
        <f t="shared" si="6"/>
        <v>0</v>
      </c>
      <c r="U57" s="9"/>
      <c r="V57" s="9"/>
      <c r="W57" s="9">
        <f t="shared" si="7"/>
        <v>0</v>
      </c>
      <c r="X57" s="9"/>
      <c r="Y57" s="9"/>
      <c r="Z57" s="9">
        <f t="shared" si="9"/>
        <v>0</v>
      </c>
      <c r="AA57" s="9"/>
      <c r="AB57" s="9"/>
      <c r="AC57" s="9">
        <f t="shared" si="8"/>
        <v>0</v>
      </c>
      <c r="AD57" s="9"/>
      <c r="AE57" s="9"/>
      <c r="AF57" s="9"/>
      <c r="AG57" s="9"/>
      <c r="AH57" s="9"/>
      <c r="AI57" s="9">
        <v>1000</v>
      </c>
      <c r="AJ57" s="9"/>
      <c r="AK57" s="9">
        <v>1000</v>
      </c>
    </row>
    <row r="58" spans="1:37" ht="45" customHeight="1">
      <c r="A58" s="43" t="s">
        <v>67</v>
      </c>
      <c r="B58" s="9">
        <f t="shared" si="0"/>
        <v>7116</v>
      </c>
      <c r="C58" s="9">
        <v>7116</v>
      </c>
      <c r="D58" s="9">
        <v>0</v>
      </c>
      <c r="E58" s="9">
        <f t="shared" si="1"/>
        <v>3500</v>
      </c>
      <c r="F58" s="9">
        <v>3500</v>
      </c>
      <c r="G58" s="9">
        <v>0</v>
      </c>
      <c r="H58" s="9">
        <f t="shared" si="2"/>
        <v>12036</v>
      </c>
      <c r="I58" s="9">
        <f>10799+500</f>
        <v>11299</v>
      </c>
      <c r="J58" s="9">
        <v>737</v>
      </c>
      <c r="K58" s="9">
        <f t="shared" si="3"/>
        <v>5600</v>
      </c>
      <c r="L58" s="9">
        <v>5522</v>
      </c>
      <c r="M58" s="9">
        <v>78</v>
      </c>
      <c r="N58" s="9">
        <f t="shared" si="4"/>
        <v>0</v>
      </c>
      <c r="O58" s="9">
        <v>0</v>
      </c>
      <c r="P58" s="9">
        <v>0</v>
      </c>
      <c r="Q58" s="9">
        <f t="shared" si="5"/>
        <v>0</v>
      </c>
      <c r="R58" s="9"/>
      <c r="S58" s="9"/>
      <c r="T58" s="9">
        <f t="shared" si="6"/>
        <v>0</v>
      </c>
      <c r="U58" s="9"/>
      <c r="V58" s="9"/>
      <c r="W58" s="9">
        <f t="shared" si="7"/>
        <v>0</v>
      </c>
      <c r="X58" s="9"/>
      <c r="Y58" s="9"/>
      <c r="Z58" s="9">
        <f t="shared" si="9"/>
        <v>0</v>
      </c>
      <c r="AA58" s="9"/>
      <c r="AB58" s="9"/>
      <c r="AC58" s="9">
        <f t="shared" si="8"/>
        <v>0</v>
      </c>
      <c r="AD58" s="9"/>
      <c r="AE58" s="9"/>
      <c r="AF58" s="9"/>
      <c r="AG58" s="9"/>
      <c r="AH58" s="9"/>
      <c r="AI58" s="9"/>
      <c r="AJ58" s="9"/>
      <c r="AK58" s="9"/>
    </row>
    <row r="59" spans="1:37" ht="45" customHeight="1">
      <c r="A59" s="43" t="s">
        <v>68</v>
      </c>
      <c r="B59" s="9">
        <f t="shared" si="0"/>
        <v>4833</v>
      </c>
      <c r="C59" s="9">
        <f>4620+213</f>
        <v>4833</v>
      </c>
      <c r="D59" s="9">
        <v>0</v>
      </c>
      <c r="E59" s="9">
        <f t="shared" si="1"/>
        <v>904</v>
      </c>
      <c r="F59" s="9">
        <f>704+200</f>
        <v>904</v>
      </c>
      <c r="G59" s="9">
        <v>0</v>
      </c>
      <c r="H59" s="9">
        <f t="shared" si="2"/>
        <v>6744</v>
      </c>
      <c r="I59" s="9">
        <v>6744</v>
      </c>
      <c r="J59" s="9">
        <v>0</v>
      </c>
      <c r="K59" s="9">
        <f t="shared" si="3"/>
        <v>2960</v>
      </c>
      <c r="L59" s="9">
        <f>2500+460</f>
        <v>2960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/>
      <c r="S59" s="9"/>
      <c r="T59" s="9">
        <v>0</v>
      </c>
      <c r="U59" s="9"/>
      <c r="V59" s="9"/>
      <c r="W59" s="9">
        <v>0</v>
      </c>
      <c r="X59" s="9"/>
      <c r="Y59" s="9"/>
      <c r="Z59" s="9">
        <v>0</v>
      </c>
      <c r="AA59" s="9"/>
      <c r="AB59" s="9"/>
      <c r="AC59" s="9">
        <v>0</v>
      </c>
      <c r="AD59" s="9"/>
      <c r="AE59" s="9"/>
      <c r="AF59" s="9"/>
      <c r="AG59" s="9"/>
      <c r="AH59" s="9"/>
      <c r="AI59" s="9"/>
      <c r="AJ59" s="9"/>
      <c r="AK59" s="9"/>
    </row>
    <row r="60" spans="1:37" ht="45" customHeight="1">
      <c r="A60" s="43" t="s">
        <v>69</v>
      </c>
      <c r="B60" s="9">
        <f t="shared" si="0"/>
        <v>0</v>
      </c>
      <c r="C60" s="9">
        <v>0</v>
      </c>
      <c r="D60" s="9">
        <v>0</v>
      </c>
      <c r="E60" s="9">
        <f t="shared" si="1"/>
        <v>0</v>
      </c>
      <c r="F60" s="9">
        <v>0</v>
      </c>
      <c r="G60" s="9">
        <v>0</v>
      </c>
      <c r="H60" s="9">
        <f t="shared" si="2"/>
        <v>5097</v>
      </c>
      <c r="I60" s="9">
        <v>4674</v>
      </c>
      <c r="J60" s="9">
        <v>423</v>
      </c>
      <c r="K60" s="9">
        <f t="shared" si="3"/>
        <v>3294</v>
      </c>
      <c r="L60" s="9">
        <v>3000</v>
      </c>
      <c r="M60" s="9">
        <v>294</v>
      </c>
      <c r="N60" s="9">
        <f t="shared" si="4"/>
        <v>0</v>
      </c>
      <c r="O60" s="9">
        <v>0</v>
      </c>
      <c r="P60" s="9"/>
      <c r="Q60" s="9">
        <f t="shared" si="5"/>
        <v>0</v>
      </c>
      <c r="R60" s="9"/>
      <c r="S60" s="9"/>
      <c r="T60" s="9">
        <f t="shared" si="6"/>
        <v>0</v>
      </c>
      <c r="U60" s="9"/>
      <c r="V60" s="9"/>
      <c r="W60" s="9">
        <f t="shared" si="7"/>
        <v>0</v>
      </c>
      <c r="X60" s="9"/>
      <c r="Y60" s="9"/>
      <c r="Z60" s="9">
        <f t="shared" si="9"/>
        <v>0</v>
      </c>
      <c r="AA60" s="9"/>
      <c r="AB60" s="9"/>
      <c r="AC60" s="9">
        <f t="shared" ref="AC60:AC80" si="10">AD60+AE60</f>
        <v>0</v>
      </c>
      <c r="AD60" s="9"/>
      <c r="AE60" s="9"/>
      <c r="AF60" s="9"/>
      <c r="AG60" s="9"/>
      <c r="AH60" s="9"/>
      <c r="AI60" s="9"/>
      <c r="AJ60" s="9"/>
      <c r="AK60" s="9"/>
    </row>
    <row r="61" spans="1:37" ht="45" customHeight="1">
      <c r="A61" s="43" t="s">
        <v>70</v>
      </c>
      <c r="B61" s="9">
        <f t="shared" si="0"/>
        <v>0</v>
      </c>
      <c r="C61" s="9">
        <v>0</v>
      </c>
      <c r="D61" s="9">
        <v>0</v>
      </c>
      <c r="E61" s="9">
        <f t="shared" si="1"/>
        <v>0</v>
      </c>
      <c r="F61" s="9">
        <v>0</v>
      </c>
      <c r="G61" s="9">
        <v>0</v>
      </c>
      <c r="H61" s="9">
        <f t="shared" si="2"/>
        <v>8265</v>
      </c>
      <c r="I61" s="9">
        <v>7349</v>
      </c>
      <c r="J61" s="9">
        <v>916</v>
      </c>
      <c r="K61" s="9">
        <f t="shared" si="3"/>
        <v>1860</v>
      </c>
      <c r="L61" s="9">
        <v>1850</v>
      </c>
      <c r="M61" s="9">
        <v>10</v>
      </c>
      <c r="N61" s="9">
        <f t="shared" si="4"/>
        <v>0</v>
      </c>
      <c r="O61" s="9">
        <v>0</v>
      </c>
      <c r="P61" s="9">
        <v>0</v>
      </c>
      <c r="Q61" s="9">
        <f t="shared" si="5"/>
        <v>0</v>
      </c>
      <c r="R61" s="9"/>
      <c r="S61" s="9"/>
      <c r="T61" s="9">
        <f t="shared" si="6"/>
        <v>0</v>
      </c>
      <c r="U61" s="9"/>
      <c r="V61" s="9"/>
      <c r="W61" s="9">
        <f t="shared" si="7"/>
        <v>0</v>
      </c>
      <c r="X61" s="9"/>
      <c r="Y61" s="9"/>
      <c r="Z61" s="9">
        <f t="shared" si="9"/>
        <v>0</v>
      </c>
      <c r="AA61" s="9"/>
      <c r="AB61" s="9"/>
      <c r="AC61" s="9">
        <f t="shared" si="10"/>
        <v>0</v>
      </c>
      <c r="AD61" s="9"/>
      <c r="AE61" s="9"/>
      <c r="AF61" s="9"/>
      <c r="AG61" s="9"/>
      <c r="AH61" s="9"/>
      <c r="AI61" s="9"/>
      <c r="AJ61" s="9"/>
      <c r="AK61" s="9"/>
    </row>
    <row r="62" spans="1:37" ht="45" customHeight="1">
      <c r="A62" s="43" t="s">
        <v>71</v>
      </c>
      <c r="B62" s="9">
        <f t="shared" si="0"/>
        <v>4500</v>
      </c>
      <c r="C62" s="9">
        <v>4500</v>
      </c>
      <c r="D62" s="9">
        <v>0</v>
      </c>
      <c r="E62" s="9">
        <f t="shared" si="1"/>
        <v>5200</v>
      </c>
      <c r="F62" s="9">
        <v>5200</v>
      </c>
      <c r="G62" s="9">
        <v>0</v>
      </c>
      <c r="H62" s="9">
        <f t="shared" si="2"/>
        <v>5669</v>
      </c>
      <c r="I62" s="9">
        <f>5489+180</f>
        <v>5669</v>
      </c>
      <c r="J62" s="9">
        <v>0</v>
      </c>
      <c r="K62" s="9">
        <f t="shared" si="3"/>
        <v>4350</v>
      </c>
      <c r="L62" s="9">
        <f>3850+500</f>
        <v>4350</v>
      </c>
      <c r="M62" s="9">
        <v>0</v>
      </c>
      <c r="N62" s="9">
        <f t="shared" si="4"/>
        <v>0</v>
      </c>
      <c r="O62" s="9">
        <v>0</v>
      </c>
      <c r="P62" s="9">
        <v>0</v>
      </c>
      <c r="Q62" s="9">
        <f t="shared" si="5"/>
        <v>0</v>
      </c>
      <c r="R62" s="9">
        <v>0</v>
      </c>
      <c r="S62" s="9"/>
      <c r="T62" s="9">
        <f t="shared" si="6"/>
        <v>0</v>
      </c>
      <c r="U62" s="9"/>
      <c r="V62" s="9"/>
      <c r="W62" s="9">
        <f t="shared" si="7"/>
        <v>0</v>
      </c>
      <c r="X62" s="9"/>
      <c r="Y62" s="9"/>
      <c r="Z62" s="9">
        <f t="shared" si="9"/>
        <v>0</v>
      </c>
      <c r="AA62" s="9"/>
      <c r="AB62" s="9"/>
      <c r="AC62" s="9">
        <f t="shared" si="10"/>
        <v>0</v>
      </c>
      <c r="AD62" s="9"/>
      <c r="AE62" s="9"/>
      <c r="AF62" s="9"/>
      <c r="AG62" s="9"/>
      <c r="AH62" s="9"/>
      <c r="AI62" s="9"/>
      <c r="AJ62" s="9"/>
      <c r="AK62" s="9"/>
    </row>
    <row r="63" spans="1:37" ht="45" customHeight="1">
      <c r="A63" s="43" t="s">
        <v>72</v>
      </c>
      <c r="B63" s="9">
        <f t="shared" si="0"/>
        <v>12534</v>
      </c>
      <c r="C63" s="9">
        <f>14752-1445-250-310-213</f>
        <v>12534</v>
      </c>
      <c r="D63" s="9">
        <v>0</v>
      </c>
      <c r="E63" s="9">
        <f t="shared" si="1"/>
        <v>9840</v>
      </c>
      <c r="F63" s="9">
        <f>9840</f>
        <v>9840</v>
      </c>
      <c r="G63" s="9">
        <v>0</v>
      </c>
      <c r="H63" s="9">
        <f t="shared" si="2"/>
        <v>10251</v>
      </c>
      <c r="I63" s="9">
        <v>10251</v>
      </c>
      <c r="J63" s="9">
        <v>0</v>
      </c>
      <c r="K63" s="9">
        <f t="shared" si="3"/>
        <v>3700</v>
      </c>
      <c r="L63" s="9">
        <v>3700</v>
      </c>
      <c r="M63" s="9">
        <v>0</v>
      </c>
      <c r="N63" s="9">
        <f t="shared" si="4"/>
        <v>0</v>
      </c>
      <c r="O63" s="9">
        <v>0</v>
      </c>
      <c r="P63" s="9">
        <v>0</v>
      </c>
      <c r="Q63" s="9">
        <f t="shared" si="5"/>
        <v>0</v>
      </c>
      <c r="R63" s="9">
        <v>0</v>
      </c>
      <c r="S63" s="9">
        <v>0</v>
      </c>
      <c r="T63" s="9">
        <f t="shared" si="6"/>
        <v>0</v>
      </c>
      <c r="U63" s="9"/>
      <c r="V63" s="9"/>
      <c r="W63" s="9">
        <f t="shared" si="7"/>
        <v>0</v>
      </c>
      <c r="X63" s="9"/>
      <c r="Y63" s="9"/>
      <c r="Z63" s="9">
        <f t="shared" si="9"/>
        <v>0</v>
      </c>
      <c r="AA63" s="9"/>
      <c r="AB63" s="9"/>
      <c r="AC63" s="9">
        <f t="shared" si="10"/>
        <v>0</v>
      </c>
      <c r="AD63" s="9"/>
      <c r="AE63" s="9"/>
      <c r="AF63" s="9"/>
      <c r="AG63" s="9"/>
      <c r="AH63" s="9"/>
      <c r="AI63" s="9"/>
      <c r="AJ63" s="9"/>
      <c r="AK63" s="9"/>
    </row>
    <row r="64" spans="1:37" ht="45" customHeight="1">
      <c r="A64" s="43" t="s">
        <v>73</v>
      </c>
      <c r="B64" s="9">
        <f t="shared" si="0"/>
        <v>2670</v>
      </c>
      <c r="C64" s="9">
        <v>0</v>
      </c>
      <c r="D64" s="9">
        <f>2360+310</f>
        <v>2670</v>
      </c>
      <c r="E64" s="9">
        <f t="shared" si="1"/>
        <v>0</v>
      </c>
      <c r="F64" s="9">
        <v>0</v>
      </c>
      <c r="G64" s="9">
        <v>0</v>
      </c>
      <c r="H64" s="9">
        <f t="shared" si="2"/>
        <v>5172</v>
      </c>
      <c r="I64" s="9">
        <v>0</v>
      </c>
      <c r="J64" s="9">
        <f>6109-937</f>
        <v>5172</v>
      </c>
      <c r="K64" s="9">
        <f t="shared" si="3"/>
        <v>830</v>
      </c>
      <c r="L64" s="9">
        <v>0</v>
      </c>
      <c r="M64" s="9">
        <f>830</f>
        <v>830</v>
      </c>
      <c r="N64" s="9">
        <f t="shared" si="4"/>
        <v>0</v>
      </c>
      <c r="O64" s="9">
        <v>0</v>
      </c>
      <c r="P64" s="9">
        <v>0</v>
      </c>
      <c r="Q64" s="9">
        <f t="shared" si="5"/>
        <v>0</v>
      </c>
      <c r="R64" s="9">
        <v>0</v>
      </c>
      <c r="S64" s="9">
        <v>0</v>
      </c>
      <c r="T64" s="9">
        <f t="shared" si="6"/>
        <v>0</v>
      </c>
      <c r="U64" s="9"/>
      <c r="V64" s="9"/>
      <c r="W64" s="9">
        <f t="shared" si="7"/>
        <v>0</v>
      </c>
      <c r="X64" s="9"/>
      <c r="Y64" s="9"/>
      <c r="Z64" s="9">
        <f t="shared" si="9"/>
        <v>0</v>
      </c>
      <c r="AA64" s="9"/>
      <c r="AB64" s="9"/>
      <c r="AC64" s="9">
        <f t="shared" si="10"/>
        <v>0</v>
      </c>
      <c r="AD64" s="9"/>
      <c r="AE64" s="9"/>
      <c r="AF64" s="9"/>
      <c r="AG64" s="9"/>
      <c r="AH64" s="9"/>
      <c r="AI64" s="9">
        <v>200</v>
      </c>
      <c r="AJ64" s="9"/>
      <c r="AK64" s="9">
        <v>200</v>
      </c>
    </row>
    <row r="65" spans="1:37" ht="45" customHeight="1">
      <c r="A65" s="43" t="s">
        <v>74</v>
      </c>
      <c r="B65" s="9">
        <f t="shared" si="0"/>
        <v>0</v>
      </c>
      <c r="C65" s="9">
        <v>0</v>
      </c>
      <c r="D65" s="9">
        <v>0</v>
      </c>
      <c r="E65" s="9">
        <f t="shared" si="1"/>
        <v>0</v>
      </c>
      <c r="F65" s="9">
        <v>0</v>
      </c>
      <c r="G65" s="9">
        <v>0</v>
      </c>
      <c r="H65" s="9">
        <f t="shared" si="2"/>
        <v>994</v>
      </c>
      <c r="I65" s="9">
        <v>0</v>
      </c>
      <c r="J65" s="9">
        <v>994</v>
      </c>
      <c r="K65" s="9">
        <f t="shared" si="3"/>
        <v>450</v>
      </c>
      <c r="L65" s="9">
        <v>0</v>
      </c>
      <c r="M65" s="9">
        <f>550-100</f>
        <v>450</v>
      </c>
      <c r="N65" s="9">
        <f t="shared" si="4"/>
        <v>0</v>
      </c>
      <c r="O65" s="9">
        <v>0</v>
      </c>
      <c r="P65" s="9">
        <v>0</v>
      </c>
      <c r="Q65" s="9">
        <f t="shared" si="5"/>
        <v>0</v>
      </c>
      <c r="R65" s="9">
        <v>0</v>
      </c>
      <c r="S65" s="9">
        <v>0</v>
      </c>
      <c r="T65" s="9">
        <f t="shared" si="6"/>
        <v>0</v>
      </c>
      <c r="U65" s="9"/>
      <c r="V65" s="9"/>
      <c r="W65" s="9">
        <f t="shared" si="7"/>
        <v>0</v>
      </c>
      <c r="X65" s="9"/>
      <c r="Y65" s="9"/>
      <c r="Z65" s="9">
        <f t="shared" si="9"/>
        <v>0</v>
      </c>
      <c r="AA65" s="9"/>
      <c r="AB65" s="9"/>
      <c r="AC65" s="9">
        <f t="shared" si="10"/>
        <v>0</v>
      </c>
      <c r="AD65" s="9"/>
      <c r="AE65" s="9"/>
      <c r="AF65" s="9"/>
      <c r="AG65" s="9"/>
      <c r="AH65" s="9"/>
      <c r="AI65" s="9"/>
      <c r="AJ65" s="9"/>
      <c r="AK65" s="9"/>
    </row>
    <row r="66" spans="1:37" ht="45" customHeight="1">
      <c r="A66" s="43" t="s">
        <v>75</v>
      </c>
      <c r="B66" s="9">
        <f t="shared" si="0"/>
        <v>4500</v>
      </c>
      <c r="C66" s="9">
        <f>4700-200</f>
        <v>4500</v>
      </c>
      <c r="D66" s="9">
        <v>0</v>
      </c>
      <c r="E66" s="9">
        <f t="shared" si="1"/>
        <v>0</v>
      </c>
      <c r="F66" s="9">
        <v>0</v>
      </c>
      <c r="G66" s="9">
        <v>0</v>
      </c>
      <c r="H66" s="9">
        <f t="shared" si="2"/>
        <v>10655</v>
      </c>
      <c r="I66" s="9">
        <v>10655</v>
      </c>
      <c r="J66" s="9">
        <v>0</v>
      </c>
      <c r="K66" s="9">
        <f t="shared" si="3"/>
        <v>1600</v>
      </c>
      <c r="L66" s="9">
        <f>1800-200</f>
        <v>1600</v>
      </c>
      <c r="M66" s="9">
        <v>0</v>
      </c>
      <c r="N66" s="9">
        <f t="shared" si="4"/>
        <v>0</v>
      </c>
      <c r="O66" s="9">
        <v>0</v>
      </c>
      <c r="P66" s="9">
        <v>0</v>
      </c>
      <c r="Q66" s="9">
        <f t="shared" si="5"/>
        <v>800</v>
      </c>
      <c r="R66" s="9">
        <v>800</v>
      </c>
      <c r="S66" s="9">
        <v>0</v>
      </c>
      <c r="T66" s="9">
        <f t="shared" si="6"/>
        <v>0</v>
      </c>
      <c r="U66" s="9">
        <v>0</v>
      </c>
      <c r="V66" s="9">
        <v>0</v>
      </c>
      <c r="W66" s="9">
        <f t="shared" si="7"/>
        <v>0</v>
      </c>
      <c r="X66" s="9">
        <v>0</v>
      </c>
      <c r="Y66" s="9">
        <v>0</v>
      </c>
      <c r="Z66" s="9">
        <f t="shared" si="9"/>
        <v>979</v>
      </c>
      <c r="AA66" s="9">
        <f>979-48</f>
        <v>931</v>
      </c>
      <c r="AB66" s="9">
        <v>48</v>
      </c>
      <c r="AC66" s="9">
        <f t="shared" si="10"/>
        <v>2800</v>
      </c>
      <c r="AD66" s="9">
        <f>2500+300</f>
        <v>2800</v>
      </c>
      <c r="AE66" s="9">
        <v>0</v>
      </c>
      <c r="AF66" s="9"/>
      <c r="AG66" s="9"/>
      <c r="AH66" s="9"/>
      <c r="AI66" s="9"/>
      <c r="AJ66" s="9"/>
      <c r="AK66" s="9"/>
    </row>
    <row r="67" spans="1:37" ht="45" customHeight="1">
      <c r="A67" s="43" t="s">
        <v>76</v>
      </c>
      <c r="B67" s="9">
        <f t="shared" si="0"/>
        <v>1469</v>
      </c>
      <c r="C67" s="9">
        <f>1469</f>
        <v>1469</v>
      </c>
      <c r="D67" s="9">
        <v>0</v>
      </c>
      <c r="E67" s="9">
        <f t="shared" si="1"/>
        <v>546</v>
      </c>
      <c r="F67" s="9">
        <v>546</v>
      </c>
      <c r="G67" s="9">
        <v>0</v>
      </c>
      <c r="H67" s="9">
        <f t="shared" si="2"/>
        <v>4973</v>
      </c>
      <c r="I67" s="9">
        <v>3552</v>
      </c>
      <c r="J67" s="9">
        <v>1421</v>
      </c>
      <c r="K67" s="9">
        <f t="shared" si="3"/>
        <v>1540</v>
      </c>
      <c r="L67" s="9">
        <v>1540</v>
      </c>
      <c r="M67" s="9">
        <v>0</v>
      </c>
      <c r="N67" s="9">
        <f t="shared" si="4"/>
        <v>0</v>
      </c>
      <c r="O67" s="9"/>
      <c r="P67" s="9">
        <v>0</v>
      </c>
      <c r="Q67" s="9">
        <f t="shared" si="5"/>
        <v>1500</v>
      </c>
      <c r="R67" s="9">
        <v>1500</v>
      </c>
      <c r="S67" s="9">
        <v>0</v>
      </c>
      <c r="T67" s="9">
        <f t="shared" si="6"/>
        <v>0</v>
      </c>
      <c r="U67" s="9"/>
      <c r="V67" s="9"/>
      <c r="W67" s="9">
        <f t="shared" si="7"/>
        <v>0</v>
      </c>
      <c r="X67" s="9"/>
      <c r="Y67" s="9"/>
      <c r="Z67" s="9">
        <f t="shared" si="9"/>
        <v>0</v>
      </c>
      <c r="AA67" s="9"/>
      <c r="AB67" s="9"/>
      <c r="AC67" s="9">
        <f t="shared" si="10"/>
        <v>0</v>
      </c>
      <c r="AD67" s="9"/>
      <c r="AE67" s="9"/>
      <c r="AF67" s="9"/>
      <c r="AG67" s="9"/>
      <c r="AH67" s="9"/>
      <c r="AI67" s="9"/>
      <c r="AJ67" s="9"/>
      <c r="AK67" s="9"/>
    </row>
    <row r="68" spans="1:37" ht="45" customHeight="1">
      <c r="A68" s="43" t="s">
        <v>77</v>
      </c>
      <c r="B68" s="9">
        <f t="shared" si="0"/>
        <v>1500</v>
      </c>
      <c r="C68" s="9">
        <v>0</v>
      </c>
      <c r="D68" s="9">
        <v>1500</v>
      </c>
      <c r="E68" s="9">
        <f t="shared" si="1"/>
        <v>2000</v>
      </c>
      <c r="F68" s="9">
        <v>0</v>
      </c>
      <c r="G68" s="9">
        <v>2000</v>
      </c>
      <c r="H68" s="9">
        <f t="shared" si="2"/>
        <v>3769</v>
      </c>
      <c r="I68" s="9">
        <v>0</v>
      </c>
      <c r="J68" s="9">
        <v>3769</v>
      </c>
      <c r="K68" s="9">
        <f t="shared" si="3"/>
        <v>60</v>
      </c>
      <c r="L68" s="9">
        <v>0</v>
      </c>
      <c r="M68" s="9">
        <v>60</v>
      </c>
      <c r="N68" s="9">
        <f t="shared" si="4"/>
        <v>0</v>
      </c>
      <c r="O68" s="9">
        <v>0</v>
      </c>
      <c r="P68" s="9">
        <v>0</v>
      </c>
      <c r="Q68" s="9">
        <f t="shared" si="5"/>
        <v>0</v>
      </c>
      <c r="R68" s="9">
        <v>0</v>
      </c>
      <c r="S68" s="9">
        <v>0</v>
      </c>
      <c r="T68" s="9">
        <f t="shared" si="6"/>
        <v>0</v>
      </c>
      <c r="U68" s="9">
        <v>0</v>
      </c>
      <c r="V68" s="9"/>
      <c r="W68" s="9">
        <f t="shared" si="7"/>
        <v>0</v>
      </c>
      <c r="X68" s="9">
        <v>0</v>
      </c>
      <c r="Y68" s="9"/>
      <c r="Z68" s="9">
        <f t="shared" si="9"/>
        <v>0</v>
      </c>
      <c r="AA68" s="9"/>
      <c r="AB68" s="9"/>
      <c r="AC68" s="9">
        <f t="shared" si="10"/>
        <v>0</v>
      </c>
      <c r="AD68" s="9"/>
      <c r="AE68" s="9"/>
      <c r="AF68" s="9"/>
      <c r="AG68" s="9"/>
      <c r="AH68" s="9"/>
      <c r="AI68" s="9">
        <v>20</v>
      </c>
      <c r="AJ68" s="9"/>
      <c r="AK68" s="9">
        <v>20</v>
      </c>
    </row>
    <row r="69" spans="1:37" ht="45" customHeight="1">
      <c r="A69" s="43" t="s">
        <v>78</v>
      </c>
      <c r="B69" s="9">
        <f t="shared" si="0"/>
        <v>20441</v>
      </c>
      <c r="C69" s="9">
        <f>18741+255+1445</f>
        <v>20441</v>
      </c>
      <c r="D69" s="9">
        <v>0</v>
      </c>
      <c r="E69" s="9">
        <f>F69+G69</f>
        <v>9866</v>
      </c>
      <c r="F69" s="9">
        <f>7966+1900</f>
        <v>9866</v>
      </c>
      <c r="G69" s="9">
        <v>0</v>
      </c>
      <c r="H69" s="9">
        <f t="shared" si="2"/>
        <v>9348</v>
      </c>
      <c r="I69" s="9">
        <v>9348</v>
      </c>
      <c r="J69" s="9">
        <v>0</v>
      </c>
      <c r="K69" s="9">
        <f t="shared" si="3"/>
        <v>7700</v>
      </c>
      <c r="L69" s="9">
        <f>7000+700</f>
        <v>7700</v>
      </c>
      <c r="M69" s="9">
        <v>0</v>
      </c>
      <c r="N69" s="9">
        <f t="shared" si="4"/>
        <v>1540</v>
      </c>
      <c r="O69" s="9">
        <f>1322+218</f>
        <v>1540</v>
      </c>
      <c r="P69" s="9">
        <v>0</v>
      </c>
      <c r="Q69" s="9">
        <f t="shared" si="5"/>
        <v>5416</v>
      </c>
      <c r="R69" s="9">
        <v>5416</v>
      </c>
      <c r="S69" s="9">
        <v>0</v>
      </c>
      <c r="T69" s="9">
        <f t="shared" si="6"/>
        <v>0</v>
      </c>
      <c r="U69" s="9">
        <v>0</v>
      </c>
      <c r="V69" s="9"/>
      <c r="W69" s="9">
        <f t="shared" si="7"/>
        <v>0</v>
      </c>
      <c r="X69" s="9">
        <v>0</v>
      </c>
      <c r="Y69" s="9"/>
      <c r="Z69" s="9">
        <f t="shared" si="9"/>
        <v>0</v>
      </c>
      <c r="AA69" s="9"/>
      <c r="AB69" s="9"/>
      <c r="AC69" s="9">
        <f t="shared" si="10"/>
        <v>0</v>
      </c>
      <c r="AD69" s="9"/>
      <c r="AE69" s="9"/>
      <c r="AF69" s="9"/>
      <c r="AG69" s="9"/>
      <c r="AH69" s="9"/>
      <c r="AI69" s="9"/>
      <c r="AJ69" s="9"/>
      <c r="AK69" s="9"/>
    </row>
    <row r="70" spans="1:37" ht="45" customHeight="1">
      <c r="A70" s="43" t="s">
        <v>79</v>
      </c>
      <c r="B70" s="9">
        <f t="shared" si="0"/>
        <v>0</v>
      </c>
      <c r="C70" s="9">
        <v>0</v>
      </c>
      <c r="D70" s="9">
        <v>0</v>
      </c>
      <c r="E70" s="9">
        <f t="shared" si="1"/>
        <v>0</v>
      </c>
      <c r="F70" s="9">
        <v>0</v>
      </c>
      <c r="G70" s="9">
        <v>0</v>
      </c>
      <c r="H70" s="9">
        <f t="shared" si="2"/>
        <v>0</v>
      </c>
      <c r="I70" s="9">
        <v>0</v>
      </c>
      <c r="J70" s="9">
        <v>0</v>
      </c>
      <c r="K70" s="9">
        <f t="shared" si="3"/>
        <v>0</v>
      </c>
      <c r="L70" s="9">
        <v>0</v>
      </c>
      <c r="M70" s="9">
        <v>0</v>
      </c>
      <c r="N70" s="9">
        <f t="shared" si="4"/>
        <v>0</v>
      </c>
      <c r="O70" s="9">
        <v>0</v>
      </c>
      <c r="P70" s="9">
        <v>0</v>
      </c>
      <c r="Q70" s="9">
        <f t="shared" si="5"/>
        <v>0</v>
      </c>
      <c r="R70" s="9">
        <v>0</v>
      </c>
      <c r="S70" s="9">
        <v>0</v>
      </c>
      <c r="T70" s="9">
        <f t="shared" si="6"/>
        <v>0</v>
      </c>
      <c r="U70" s="9">
        <v>0</v>
      </c>
      <c r="V70" s="9">
        <v>0</v>
      </c>
      <c r="W70" s="9">
        <f t="shared" si="7"/>
        <v>0</v>
      </c>
      <c r="X70" s="9">
        <v>0</v>
      </c>
      <c r="Y70" s="9">
        <v>0</v>
      </c>
      <c r="Z70" s="9">
        <f t="shared" si="9"/>
        <v>0</v>
      </c>
      <c r="AA70" s="9"/>
      <c r="AB70" s="9"/>
      <c r="AC70" s="9">
        <f t="shared" si="10"/>
        <v>0</v>
      </c>
      <c r="AD70" s="9"/>
      <c r="AE70" s="9"/>
      <c r="AF70" s="9"/>
      <c r="AG70" s="9"/>
      <c r="AH70" s="9"/>
      <c r="AI70" s="9"/>
      <c r="AJ70" s="9"/>
      <c r="AK70" s="9"/>
    </row>
    <row r="71" spans="1:37" ht="54" customHeight="1">
      <c r="A71" s="43" t="s">
        <v>80</v>
      </c>
      <c r="B71" s="9">
        <f t="shared" ref="B71:B85" si="11">C71+D71</f>
        <v>3319</v>
      </c>
      <c r="C71" s="9">
        <f>3443-124</f>
        <v>3319</v>
      </c>
      <c r="D71" s="9">
        <v>0</v>
      </c>
      <c r="E71" s="9">
        <f t="shared" ref="E71:E85" si="12">F71+G71</f>
        <v>0</v>
      </c>
      <c r="F71" s="9">
        <v>0</v>
      </c>
      <c r="G71" s="9">
        <v>0</v>
      </c>
      <c r="H71" s="9">
        <f t="shared" ref="H71:H85" si="13">I71+J71</f>
        <v>1658</v>
      </c>
      <c r="I71" s="9">
        <v>1658</v>
      </c>
      <c r="J71" s="9">
        <v>0</v>
      </c>
      <c r="K71" s="9">
        <f t="shared" ref="K71:K85" si="14">L71+M71</f>
        <v>600</v>
      </c>
      <c r="L71" s="9">
        <v>600</v>
      </c>
      <c r="M71" s="9">
        <v>0</v>
      </c>
      <c r="N71" s="9">
        <f t="shared" ref="N71:N90" si="15">O71+P71</f>
        <v>0</v>
      </c>
      <c r="O71" s="9">
        <v>0</v>
      </c>
      <c r="P71" s="9">
        <v>0</v>
      </c>
      <c r="Q71" s="9">
        <f t="shared" ref="Q71:Q85" si="16">R71+S71</f>
        <v>0</v>
      </c>
      <c r="R71" s="9">
        <v>0</v>
      </c>
      <c r="S71" s="9">
        <v>0</v>
      </c>
      <c r="T71" s="9">
        <f t="shared" ref="T71:T85" si="17">U71+V71</f>
        <v>0</v>
      </c>
      <c r="U71" s="9">
        <v>0</v>
      </c>
      <c r="V71" s="9"/>
      <c r="W71" s="9">
        <f t="shared" si="7"/>
        <v>0</v>
      </c>
      <c r="X71" s="9"/>
      <c r="Y71" s="9"/>
      <c r="Z71" s="9">
        <f t="shared" si="9"/>
        <v>0</v>
      </c>
      <c r="AA71" s="9"/>
      <c r="AB71" s="9"/>
      <c r="AC71" s="9">
        <f t="shared" si="10"/>
        <v>0</v>
      </c>
      <c r="AD71" s="9"/>
      <c r="AE71" s="9"/>
      <c r="AF71" s="9"/>
      <c r="AG71" s="9"/>
      <c r="AH71" s="9"/>
      <c r="AI71" s="9"/>
      <c r="AJ71" s="9"/>
      <c r="AK71" s="9"/>
    </row>
    <row r="72" spans="1:37" ht="121.5" customHeight="1">
      <c r="A72" s="43" t="s">
        <v>81</v>
      </c>
      <c r="B72" s="9">
        <f t="shared" si="11"/>
        <v>962</v>
      </c>
      <c r="C72" s="9">
        <f>1041-39-50</f>
        <v>952</v>
      </c>
      <c r="D72" s="9">
        <v>10</v>
      </c>
      <c r="E72" s="9">
        <f t="shared" si="12"/>
        <v>1300</v>
      </c>
      <c r="F72" s="9">
        <v>1260</v>
      </c>
      <c r="G72" s="9">
        <v>40</v>
      </c>
      <c r="H72" s="9">
        <f t="shared" si="13"/>
        <v>1915</v>
      </c>
      <c r="I72" s="9">
        <f>2415-500</f>
        <v>1915</v>
      </c>
      <c r="J72" s="9">
        <v>0</v>
      </c>
      <c r="K72" s="9">
        <f t="shared" si="14"/>
        <v>280</v>
      </c>
      <c r="L72" s="9">
        <v>280</v>
      </c>
      <c r="M72" s="9">
        <v>0</v>
      </c>
      <c r="N72" s="9">
        <f t="shared" si="15"/>
        <v>1000</v>
      </c>
      <c r="O72" s="9">
        <v>1000</v>
      </c>
      <c r="P72" s="9">
        <v>0</v>
      </c>
      <c r="Q72" s="9">
        <f t="shared" si="16"/>
        <v>2100</v>
      </c>
      <c r="R72" s="9">
        <v>2100</v>
      </c>
      <c r="S72" s="9">
        <v>0</v>
      </c>
      <c r="T72" s="9">
        <f t="shared" si="17"/>
        <v>3500</v>
      </c>
      <c r="U72" s="9">
        <f>3500-20</f>
        <v>3480</v>
      </c>
      <c r="V72" s="9">
        <f>0+20</f>
        <v>20</v>
      </c>
      <c r="W72" s="9">
        <f>X72+Y72</f>
        <v>146</v>
      </c>
      <c r="X72" s="9">
        <f>30+26</f>
        <v>56</v>
      </c>
      <c r="Y72" s="9">
        <f>0+90</f>
        <v>90</v>
      </c>
      <c r="Z72" s="9">
        <f t="shared" ref="Z72:Z90" si="18">AA72+AB72</f>
        <v>0</v>
      </c>
      <c r="AA72" s="9"/>
      <c r="AB72" s="9"/>
      <c r="AC72" s="9">
        <f t="shared" si="10"/>
        <v>0</v>
      </c>
      <c r="AD72" s="9"/>
      <c r="AE72" s="9"/>
      <c r="AF72" s="9">
        <v>50</v>
      </c>
      <c r="AG72" s="9">
        <v>50</v>
      </c>
      <c r="AH72" s="9"/>
      <c r="AI72" s="9"/>
      <c r="AJ72" s="9"/>
      <c r="AK72" s="9"/>
    </row>
    <row r="73" spans="1:37" ht="70.5" customHeight="1">
      <c r="A73" s="43" t="s">
        <v>82</v>
      </c>
      <c r="B73" s="9">
        <f t="shared" si="11"/>
        <v>1350</v>
      </c>
      <c r="C73" s="9">
        <f>1400-50</f>
        <v>1350</v>
      </c>
      <c r="D73" s="9">
        <v>0</v>
      </c>
      <c r="E73" s="9">
        <f t="shared" si="12"/>
        <v>0</v>
      </c>
      <c r="F73" s="9">
        <v>0</v>
      </c>
      <c r="G73" s="9">
        <v>0</v>
      </c>
      <c r="H73" s="9">
        <f t="shared" si="13"/>
        <v>1364</v>
      </c>
      <c r="I73" s="9">
        <v>1364</v>
      </c>
      <c r="J73" s="9">
        <v>0</v>
      </c>
      <c r="K73" s="9">
        <f t="shared" si="14"/>
        <v>900</v>
      </c>
      <c r="L73" s="9">
        <v>900</v>
      </c>
      <c r="M73" s="9">
        <v>0</v>
      </c>
      <c r="N73" s="9">
        <f t="shared" si="15"/>
        <v>0</v>
      </c>
      <c r="O73" s="9"/>
      <c r="P73" s="9"/>
      <c r="Q73" s="9">
        <f t="shared" si="16"/>
        <v>356</v>
      </c>
      <c r="R73" s="9">
        <f>800-444</f>
        <v>356</v>
      </c>
      <c r="S73" s="9"/>
      <c r="T73" s="9">
        <f t="shared" si="17"/>
        <v>0</v>
      </c>
      <c r="U73" s="9"/>
      <c r="V73" s="9"/>
      <c r="W73" s="9">
        <f>X73+Y73</f>
        <v>0</v>
      </c>
      <c r="X73" s="9"/>
      <c r="Y73" s="9"/>
      <c r="Z73" s="9">
        <f t="shared" si="18"/>
        <v>0</v>
      </c>
      <c r="AA73" s="9"/>
      <c r="AB73" s="9"/>
      <c r="AC73" s="9">
        <f t="shared" si="10"/>
        <v>0</v>
      </c>
      <c r="AD73" s="9"/>
      <c r="AE73" s="9"/>
      <c r="AF73" s="9"/>
      <c r="AG73" s="9"/>
      <c r="AH73" s="9"/>
      <c r="AI73" s="9"/>
      <c r="AJ73" s="9"/>
      <c r="AK73" s="9"/>
    </row>
    <row r="74" spans="1:37" ht="72.75" customHeight="1">
      <c r="A74" s="43" t="s">
        <v>83</v>
      </c>
      <c r="B74" s="9">
        <f t="shared" si="11"/>
        <v>0</v>
      </c>
      <c r="C74" s="9">
        <v>0</v>
      </c>
      <c r="D74" s="9">
        <v>0</v>
      </c>
      <c r="E74" s="9">
        <f t="shared" si="12"/>
        <v>0</v>
      </c>
      <c r="F74" s="9">
        <v>0</v>
      </c>
      <c r="G74" s="9">
        <v>0</v>
      </c>
      <c r="H74" s="9">
        <f t="shared" si="13"/>
        <v>11</v>
      </c>
      <c r="I74" s="9">
        <v>11</v>
      </c>
      <c r="J74" s="9">
        <v>0</v>
      </c>
      <c r="K74" s="9">
        <f t="shared" si="14"/>
        <v>16</v>
      </c>
      <c r="L74" s="9">
        <v>16</v>
      </c>
      <c r="M74" s="9">
        <v>0</v>
      </c>
      <c r="N74" s="9">
        <f t="shared" si="15"/>
        <v>0</v>
      </c>
      <c r="O74" s="9">
        <v>0</v>
      </c>
      <c r="P74" s="9"/>
      <c r="Q74" s="9">
        <f t="shared" si="16"/>
        <v>0</v>
      </c>
      <c r="R74" s="9"/>
      <c r="S74" s="9"/>
      <c r="T74" s="9">
        <f t="shared" si="17"/>
        <v>0</v>
      </c>
      <c r="U74" s="9"/>
      <c r="V74" s="9"/>
      <c r="W74" s="9">
        <f>X74+Y74</f>
        <v>0</v>
      </c>
      <c r="X74" s="9"/>
      <c r="Y74" s="9"/>
      <c r="Z74" s="9">
        <f t="shared" si="18"/>
        <v>0</v>
      </c>
      <c r="AA74" s="9"/>
      <c r="AB74" s="9"/>
      <c r="AC74" s="9">
        <f t="shared" si="10"/>
        <v>0</v>
      </c>
      <c r="AD74" s="9"/>
      <c r="AE74" s="9"/>
      <c r="AF74" s="9"/>
      <c r="AG74" s="9"/>
      <c r="AH74" s="9"/>
      <c r="AI74" s="9"/>
      <c r="AJ74" s="9"/>
      <c r="AK74" s="9"/>
    </row>
    <row r="75" spans="1:37" ht="45" customHeight="1">
      <c r="A75" s="43" t="s">
        <v>84</v>
      </c>
      <c r="B75" s="9">
        <f t="shared" si="11"/>
        <v>2695</v>
      </c>
      <c r="C75" s="9">
        <f>3098-150-255</f>
        <v>2693</v>
      </c>
      <c r="D75" s="9">
        <v>2</v>
      </c>
      <c r="E75" s="9">
        <f t="shared" si="12"/>
        <v>0</v>
      </c>
      <c r="F75" s="9">
        <v>0</v>
      </c>
      <c r="G75" s="9">
        <v>0</v>
      </c>
      <c r="H75" s="9">
        <f t="shared" si="13"/>
        <v>4198</v>
      </c>
      <c r="I75" s="9">
        <v>4198</v>
      </c>
      <c r="J75" s="9">
        <v>0</v>
      </c>
      <c r="K75" s="9">
        <f t="shared" si="14"/>
        <v>650</v>
      </c>
      <c r="L75" s="9">
        <v>650</v>
      </c>
      <c r="M75" s="9">
        <v>0</v>
      </c>
      <c r="N75" s="9">
        <f t="shared" si="15"/>
        <v>0</v>
      </c>
      <c r="O75" s="9">
        <v>0</v>
      </c>
      <c r="P75" s="9">
        <v>0</v>
      </c>
      <c r="Q75" s="9">
        <f t="shared" si="16"/>
        <v>354</v>
      </c>
      <c r="R75" s="9">
        <v>354</v>
      </c>
      <c r="S75" s="9">
        <v>0</v>
      </c>
      <c r="T75" s="9">
        <f t="shared" si="17"/>
        <v>0</v>
      </c>
      <c r="U75" s="9"/>
      <c r="V75" s="9"/>
      <c r="W75" s="9">
        <f>X75+Y75</f>
        <v>0</v>
      </c>
      <c r="X75" s="9"/>
      <c r="Y75" s="9"/>
      <c r="Z75" s="9">
        <f t="shared" si="18"/>
        <v>0</v>
      </c>
      <c r="AA75" s="9"/>
      <c r="AB75" s="9"/>
      <c r="AC75" s="9">
        <f t="shared" si="10"/>
        <v>0</v>
      </c>
      <c r="AD75" s="9"/>
      <c r="AE75" s="9"/>
      <c r="AF75" s="9"/>
      <c r="AG75" s="9"/>
      <c r="AH75" s="9"/>
      <c r="AI75" s="9"/>
      <c r="AJ75" s="9"/>
      <c r="AK75" s="9"/>
    </row>
    <row r="76" spans="1:37" ht="45" customHeight="1">
      <c r="A76" s="43" t="s">
        <v>85</v>
      </c>
      <c r="B76" s="9">
        <f t="shared" si="11"/>
        <v>2000</v>
      </c>
      <c r="C76" s="9">
        <v>2000</v>
      </c>
      <c r="D76" s="9">
        <v>0</v>
      </c>
      <c r="E76" s="9">
        <f t="shared" si="12"/>
        <v>0</v>
      </c>
      <c r="F76" s="9"/>
      <c r="G76" s="9"/>
      <c r="H76" s="9">
        <f t="shared" si="13"/>
        <v>0</v>
      </c>
      <c r="I76" s="9"/>
      <c r="J76" s="9"/>
      <c r="K76" s="9">
        <f t="shared" si="14"/>
        <v>0</v>
      </c>
      <c r="L76" s="9"/>
      <c r="M76" s="9"/>
      <c r="N76" s="9">
        <f t="shared" si="15"/>
        <v>0</v>
      </c>
      <c r="O76" s="9"/>
      <c r="P76" s="9"/>
      <c r="Q76" s="9">
        <f t="shared" si="16"/>
        <v>0</v>
      </c>
      <c r="R76" s="9"/>
      <c r="S76" s="9"/>
      <c r="T76" s="9">
        <f t="shared" si="17"/>
        <v>0</v>
      </c>
      <c r="U76" s="9"/>
      <c r="V76" s="9"/>
      <c r="W76" s="9">
        <f t="shared" ref="W76:W85" si="19">X76+Y76</f>
        <v>0</v>
      </c>
      <c r="X76" s="9"/>
      <c r="Y76" s="9"/>
      <c r="Z76" s="9">
        <f t="shared" si="18"/>
        <v>0</v>
      </c>
      <c r="AA76" s="9"/>
      <c r="AB76" s="9"/>
      <c r="AC76" s="9">
        <f t="shared" si="10"/>
        <v>0</v>
      </c>
      <c r="AD76" s="9"/>
      <c r="AE76" s="9"/>
      <c r="AF76" s="9"/>
      <c r="AG76" s="9"/>
      <c r="AH76" s="9"/>
      <c r="AI76" s="9"/>
      <c r="AJ76" s="9"/>
      <c r="AK76" s="9"/>
    </row>
    <row r="77" spans="1:37" ht="45" customHeight="1">
      <c r="A77" s="43" t="s">
        <v>86</v>
      </c>
      <c r="B77" s="9">
        <f t="shared" si="11"/>
        <v>0</v>
      </c>
      <c r="C77" s="9"/>
      <c r="D77" s="9"/>
      <c r="E77" s="9">
        <f t="shared" si="12"/>
        <v>0</v>
      </c>
      <c r="F77" s="9"/>
      <c r="G77" s="9"/>
      <c r="H77" s="9">
        <f t="shared" si="13"/>
        <v>212</v>
      </c>
      <c r="I77" s="9">
        <v>212</v>
      </c>
      <c r="J77" s="9">
        <v>0</v>
      </c>
      <c r="K77" s="9">
        <f t="shared" si="14"/>
        <v>100</v>
      </c>
      <c r="L77" s="9">
        <v>100</v>
      </c>
      <c r="M77" s="9">
        <v>0</v>
      </c>
      <c r="N77" s="9">
        <f t="shared" si="15"/>
        <v>0</v>
      </c>
      <c r="O77" s="9"/>
      <c r="P77" s="9"/>
      <c r="Q77" s="9">
        <f t="shared" si="16"/>
        <v>0</v>
      </c>
      <c r="R77" s="9"/>
      <c r="S77" s="9"/>
      <c r="T77" s="9">
        <f t="shared" si="17"/>
        <v>0</v>
      </c>
      <c r="U77" s="9"/>
      <c r="V77" s="9"/>
      <c r="W77" s="9">
        <f t="shared" si="19"/>
        <v>0</v>
      </c>
      <c r="X77" s="9"/>
      <c r="Y77" s="9"/>
      <c r="Z77" s="9">
        <f t="shared" si="18"/>
        <v>0</v>
      </c>
      <c r="AA77" s="9"/>
      <c r="AB77" s="9"/>
      <c r="AC77" s="9">
        <f t="shared" si="10"/>
        <v>0</v>
      </c>
      <c r="AD77" s="9"/>
      <c r="AE77" s="9"/>
      <c r="AF77" s="9"/>
      <c r="AG77" s="9"/>
      <c r="AH77" s="9"/>
      <c r="AI77" s="9"/>
      <c r="AJ77" s="9"/>
      <c r="AK77" s="9"/>
    </row>
    <row r="78" spans="1:37" s="25" customFormat="1" ht="118.5" customHeight="1">
      <c r="A78" s="43" t="s">
        <v>87</v>
      </c>
      <c r="B78" s="9">
        <f t="shared" si="11"/>
        <v>100</v>
      </c>
      <c r="C78" s="9">
        <v>100</v>
      </c>
      <c r="D78" s="9">
        <v>0</v>
      </c>
      <c r="E78" s="9">
        <f t="shared" si="12"/>
        <v>0</v>
      </c>
      <c r="F78" s="9"/>
      <c r="G78" s="9"/>
      <c r="H78" s="9">
        <f t="shared" si="13"/>
        <v>0</v>
      </c>
      <c r="I78" s="9"/>
      <c r="J78" s="9"/>
      <c r="K78" s="9">
        <f t="shared" si="14"/>
        <v>0</v>
      </c>
      <c r="L78" s="9"/>
      <c r="M78" s="9"/>
      <c r="N78" s="9">
        <f t="shared" si="15"/>
        <v>0</v>
      </c>
      <c r="O78" s="9"/>
      <c r="P78" s="9"/>
      <c r="Q78" s="9">
        <f t="shared" si="16"/>
        <v>0</v>
      </c>
      <c r="R78" s="9"/>
      <c r="S78" s="9"/>
      <c r="T78" s="9">
        <f t="shared" si="17"/>
        <v>0</v>
      </c>
      <c r="U78" s="9"/>
      <c r="V78" s="9"/>
      <c r="W78" s="9">
        <f t="shared" si="19"/>
        <v>0</v>
      </c>
      <c r="X78" s="9"/>
      <c r="Y78" s="9"/>
      <c r="Z78" s="9">
        <f t="shared" si="18"/>
        <v>0</v>
      </c>
      <c r="AA78" s="9"/>
      <c r="AB78" s="9"/>
      <c r="AC78" s="9">
        <f t="shared" si="10"/>
        <v>0</v>
      </c>
      <c r="AD78" s="9"/>
      <c r="AE78" s="9"/>
      <c r="AF78" s="9"/>
      <c r="AG78" s="9"/>
      <c r="AH78" s="9"/>
      <c r="AI78" s="9"/>
      <c r="AJ78" s="9"/>
      <c r="AK78" s="9"/>
    </row>
    <row r="79" spans="1:37" ht="45" customHeight="1">
      <c r="A79" s="43" t="s">
        <v>88</v>
      </c>
      <c r="B79" s="9">
        <f t="shared" si="11"/>
        <v>777</v>
      </c>
      <c r="C79" s="9">
        <f>717+60</f>
        <v>777</v>
      </c>
      <c r="D79" s="9">
        <v>0</v>
      </c>
      <c r="E79" s="9">
        <f t="shared" si="12"/>
        <v>1200</v>
      </c>
      <c r="F79" s="9">
        <v>1200</v>
      </c>
      <c r="G79" s="9">
        <v>0</v>
      </c>
      <c r="H79" s="9">
        <f t="shared" si="13"/>
        <v>0</v>
      </c>
      <c r="I79" s="9"/>
      <c r="J79" s="9"/>
      <c r="K79" s="9">
        <f t="shared" si="14"/>
        <v>0</v>
      </c>
      <c r="L79" s="9"/>
      <c r="M79" s="9"/>
      <c r="N79" s="9">
        <f t="shared" si="15"/>
        <v>0</v>
      </c>
      <c r="O79" s="9"/>
      <c r="P79" s="9"/>
      <c r="Q79" s="9">
        <f t="shared" si="16"/>
        <v>0</v>
      </c>
      <c r="R79" s="9"/>
      <c r="S79" s="9"/>
      <c r="T79" s="9">
        <f t="shared" si="17"/>
        <v>0</v>
      </c>
      <c r="U79" s="9"/>
      <c r="V79" s="9"/>
      <c r="W79" s="9">
        <f t="shared" si="19"/>
        <v>0</v>
      </c>
      <c r="X79" s="9"/>
      <c r="Y79" s="9"/>
      <c r="Z79" s="9">
        <f t="shared" si="18"/>
        <v>0</v>
      </c>
      <c r="AA79" s="9"/>
      <c r="AB79" s="9"/>
      <c r="AC79" s="9">
        <f t="shared" si="10"/>
        <v>0</v>
      </c>
      <c r="AD79" s="9"/>
      <c r="AE79" s="9"/>
      <c r="AF79" s="9"/>
      <c r="AG79" s="9"/>
      <c r="AH79" s="9"/>
      <c r="AI79" s="9"/>
      <c r="AJ79" s="9"/>
      <c r="AK79" s="9"/>
    </row>
    <row r="80" spans="1:37" ht="45" customHeight="1">
      <c r="A80" s="43" t="s">
        <v>89</v>
      </c>
      <c r="B80" s="9">
        <f t="shared" si="11"/>
        <v>4000</v>
      </c>
      <c r="C80" s="9">
        <v>4000</v>
      </c>
      <c r="D80" s="9">
        <v>0</v>
      </c>
      <c r="E80" s="9">
        <f t="shared" si="12"/>
        <v>2910</v>
      </c>
      <c r="F80" s="9">
        <f>3210-200-100</f>
        <v>2910</v>
      </c>
      <c r="G80" s="9"/>
      <c r="H80" s="9">
        <f t="shared" si="13"/>
        <v>0</v>
      </c>
      <c r="I80" s="9"/>
      <c r="J80" s="9"/>
      <c r="K80" s="9">
        <f t="shared" si="14"/>
        <v>0</v>
      </c>
      <c r="L80" s="9"/>
      <c r="M80" s="9"/>
      <c r="N80" s="9">
        <f t="shared" si="15"/>
        <v>0</v>
      </c>
      <c r="O80" s="9"/>
      <c r="P80" s="9"/>
      <c r="Q80" s="9">
        <f t="shared" si="16"/>
        <v>0</v>
      </c>
      <c r="R80" s="9"/>
      <c r="S80" s="9"/>
      <c r="T80" s="9">
        <f t="shared" si="17"/>
        <v>0</v>
      </c>
      <c r="U80" s="9"/>
      <c r="V80" s="9"/>
      <c r="W80" s="9">
        <f t="shared" si="19"/>
        <v>0</v>
      </c>
      <c r="X80" s="9"/>
      <c r="Y80" s="9"/>
      <c r="Z80" s="9">
        <f t="shared" si="18"/>
        <v>0</v>
      </c>
      <c r="AA80" s="9"/>
      <c r="AB80" s="9"/>
      <c r="AC80" s="9">
        <f t="shared" si="10"/>
        <v>0</v>
      </c>
      <c r="AD80" s="9"/>
      <c r="AE80" s="9"/>
      <c r="AF80" s="9"/>
      <c r="AG80" s="9"/>
      <c r="AH80" s="9"/>
      <c r="AI80" s="9"/>
      <c r="AJ80" s="9"/>
      <c r="AK80" s="9"/>
    </row>
    <row r="81" spans="1:37" ht="45" customHeight="1">
      <c r="A81" s="43" t="s">
        <v>90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f>U81+V81</f>
        <v>0</v>
      </c>
      <c r="U81" s="9"/>
      <c r="V81" s="9"/>
      <c r="W81" s="9"/>
      <c r="X81" s="9"/>
      <c r="Y81" s="9"/>
      <c r="Z81" s="9">
        <f t="shared" si="18"/>
        <v>0</v>
      </c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</row>
    <row r="82" spans="1:37" ht="45" customHeight="1">
      <c r="A82" s="43" t="s">
        <v>91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>
        <f>U82+V82</f>
        <v>0</v>
      </c>
      <c r="U82" s="9"/>
      <c r="V82" s="9"/>
      <c r="W82" s="9"/>
      <c r="X82" s="9"/>
      <c r="Y82" s="9"/>
      <c r="Z82" s="9">
        <f t="shared" si="18"/>
        <v>0</v>
      </c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</row>
    <row r="83" spans="1:37" ht="45" customHeight="1">
      <c r="A83" s="43" t="s">
        <v>92</v>
      </c>
      <c r="B83" s="9">
        <f t="shared" si="11"/>
        <v>2090</v>
      </c>
      <c r="C83" s="9">
        <f>2140-50</f>
        <v>2090</v>
      </c>
      <c r="D83" s="9">
        <v>0</v>
      </c>
      <c r="E83" s="9">
        <f t="shared" si="12"/>
        <v>2450</v>
      </c>
      <c r="F83" s="9">
        <f>2100+250</f>
        <v>2350</v>
      </c>
      <c r="G83" s="9">
        <v>100</v>
      </c>
      <c r="H83" s="9">
        <f t="shared" si="13"/>
        <v>0</v>
      </c>
      <c r="I83" s="9"/>
      <c r="J83" s="9"/>
      <c r="K83" s="9">
        <f t="shared" si="14"/>
        <v>0</v>
      </c>
      <c r="L83" s="9"/>
      <c r="M83" s="9"/>
      <c r="N83" s="9">
        <f t="shared" si="15"/>
        <v>0</v>
      </c>
      <c r="O83" s="9"/>
      <c r="P83" s="9"/>
      <c r="Q83" s="9">
        <f t="shared" si="16"/>
        <v>0</v>
      </c>
      <c r="R83" s="9"/>
      <c r="S83" s="9"/>
      <c r="T83" s="9">
        <f t="shared" si="17"/>
        <v>0</v>
      </c>
      <c r="U83" s="9"/>
      <c r="V83" s="9"/>
      <c r="W83" s="9">
        <f t="shared" si="19"/>
        <v>0</v>
      </c>
      <c r="X83" s="9"/>
      <c r="Y83" s="9"/>
      <c r="Z83" s="9">
        <f t="shared" si="18"/>
        <v>0</v>
      </c>
      <c r="AA83" s="9"/>
      <c r="AB83" s="9"/>
      <c r="AC83" s="9">
        <f>AD83+AE83</f>
        <v>0</v>
      </c>
      <c r="AD83" s="9"/>
      <c r="AE83" s="9"/>
      <c r="AF83" s="9"/>
      <c r="AG83" s="9"/>
      <c r="AH83" s="9"/>
      <c r="AI83" s="9"/>
      <c r="AJ83" s="9"/>
      <c r="AK83" s="9"/>
    </row>
    <row r="84" spans="1:37" ht="45" customHeight="1">
      <c r="A84" s="43" t="s">
        <v>93</v>
      </c>
      <c r="B84" s="9">
        <f t="shared" si="11"/>
        <v>1200</v>
      </c>
      <c r="C84" s="9">
        <v>1190</v>
      </c>
      <c r="D84" s="9">
        <v>10</v>
      </c>
      <c r="E84" s="9">
        <f t="shared" si="12"/>
        <v>0</v>
      </c>
      <c r="F84" s="9">
        <v>0</v>
      </c>
      <c r="G84" s="9"/>
      <c r="H84" s="9">
        <f t="shared" si="13"/>
        <v>0</v>
      </c>
      <c r="I84" s="9"/>
      <c r="J84" s="9"/>
      <c r="K84" s="9">
        <f t="shared" si="14"/>
        <v>0</v>
      </c>
      <c r="L84" s="9"/>
      <c r="M84" s="9"/>
      <c r="N84" s="9">
        <f t="shared" si="15"/>
        <v>0</v>
      </c>
      <c r="O84" s="9"/>
      <c r="P84" s="9"/>
      <c r="Q84" s="9">
        <f t="shared" si="16"/>
        <v>0</v>
      </c>
      <c r="R84" s="9"/>
      <c r="S84" s="9"/>
      <c r="T84" s="9">
        <f t="shared" si="17"/>
        <v>0</v>
      </c>
      <c r="U84" s="9"/>
      <c r="V84" s="9"/>
      <c r="W84" s="9">
        <f t="shared" si="19"/>
        <v>0</v>
      </c>
      <c r="X84" s="9"/>
      <c r="Y84" s="9"/>
      <c r="Z84" s="9">
        <f t="shared" si="18"/>
        <v>0</v>
      </c>
      <c r="AA84" s="9"/>
      <c r="AB84" s="9"/>
      <c r="AC84" s="9">
        <f>AD84+AE84</f>
        <v>0</v>
      </c>
      <c r="AD84" s="9"/>
      <c r="AE84" s="9"/>
      <c r="AF84" s="9"/>
      <c r="AG84" s="9"/>
      <c r="AH84" s="9"/>
      <c r="AI84" s="9"/>
      <c r="AJ84" s="9"/>
      <c r="AK84" s="9"/>
    </row>
    <row r="85" spans="1:37" ht="45" customHeight="1">
      <c r="A85" s="43" t="s">
        <v>94</v>
      </c>
      <c r="B85" s="9">
        <f t="shared" si="11"/>
        <v>0</v>
      </c>
      <c r="C85" s="9"/>
      <c r="D85" s="9"/>
      <c r="E85" s="9">
        <f t="shared" si="12"/>
        <v>0</v>
      </c>
      <c r="F85" s="9"/>
      <c r="G85" s="9">
        <v>0</v>
      </c>
      <c r="H85" s="9">
        <f t="shared" si="13"/>
        <v>426</v>
      </c>
      <c r="I85" s="9">
        <v>426</v>
      </c>
      <c r="J85" s="9">
        <v>0</v>
      </c>
      <c r="K85" s="9">
        <f t="shared" si="14"/>
        <v>0</v>
      </c>
      <c r="L85" s="9"/>
      <c r="M85" s="9"/>
      <c r="N85" s="9">
        <f t="shared" si="15"/>
        <v>0</v>
      </c>
      <c r="O85" s="9"/>
      <c r="P85" s="9"/>
      <c r="Q85" s="9">
        <f t="shared" si="16"/>
        <v>0</v>
      </c>
      <c r="R85" s="9"/>
      <c r="S85" s="9"/>
      <c r="T85" s="9">
        <f t="shared" si="17"/>
        <v>0</v>
      </c>
      <c r="U85" s="9"/>
      <c r="V85" s="9"/>
      <c r="W85" s="9">
        <f t="shared" si="19"/>
        <v>0</v>
      </c>
      <c r="X85" s="9"/>
      <c r="Y85" s="9"/>
      <c r="Z85" s="9">
        <f t="shared" si="18"/>
        <v>0</v>
      </c>
      <c r="AA85" s="9"/>
      <c r="AB85" s="9"/>
      <c r="AC85" s="9">
        <f>AD85+AE85</f>
        <v>0</v>
      </c>
      <c r="AD85" s="9"/>
      <c r="AE85" s="9"/>
      <c r="AF85" s="9"/>
      <c r="AG85" s="9"/>
      <c r="AH85" s="9"/>
      <c r="AI85" s="9"/>
      <c r="AJ85" s="9"/>
      <c r="AK85" s="9"/>
    </row>
    <row r="86" spans="1:37" ht="45" customHeight="1">
      <c r="A86" s="43" t="s">
        <v>95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>
        <f t="shared" si="15"/>
        <v>0</v>
      </c>
      <c r="O86" s="9">
        <f>145-145</f>
        <v>0</v>
      </c>
      <c r="P86" s="9"/>
      <c r="Q86" s="9"/>
      <c r="R86" s="9"/>
      <c r="S86" s="9"/>
      <c r="T86" s="9"/>
      <c r="U86" s="9"/>
      <c r="V86" s="9"/>
      <c r="W86" s="9"/>
      <c r="X86" s="9"/>
      <c r="Y86" s="9"/>
      <c r="Z86" s="9">
        <f t="shared" si="18"/>
        <v>0</v>
      </c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</row>
    <row r="87" spans="1:37" ht="45" customHeight="1">
      <c r="A87" s="43" t="s">
        <v>96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>
        <f t="shared" si="15"/>
        <v>0</v>
      </c>
      <c r="O87" s="9">
        <f>73-73</f>
        <v>0</v>
      </c>
      <c r="P87" s="9"/>
      <c r="Q87" s="9"/>
      <c r="R87" s="9"/>
      <c r="S87" s="9"/>
      <c r="T87" s="9"/>
      <c r="U87" s="9"/>
      <c r="V87" s="9"/>
      <c r="W87" s="9"/>
      <c r="X87" s="9"/>
      <c r="Y87" s="9"/>
      <c r="Z87" s="9">
        <f t="shared" si="18"/>
        <v>0</v>
      </c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</row>
    <row r="88" spans="1:37" ht="54.75" customHeight="1">
      <c r="A88" s="43" t="s">
        <v>97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>
        <f t="shared" si="15"/>
        <v>0</v>
      </c>
      <c r="O88" s="9">
        <f>73-73</f>
        <v>0</v>
      </c>
      <c r="P88" s="9"/>
      <c r="Q88" s="9"/>
      <c r="R88" s="9"/>
      <c r="S88" s="9"/>
      <c r="T88" s="9"/>
      <c r="U88" s="9"/>
      <c r="V88" s="9"/>
      <c r="W88" s="9"/>
      <c r="X88" s="9"/>
      <c r="Y88" s="9"/>
      <c r="Z88" s="9">
        <f t="shared" si="18"/>
        <v>0</v>
      </c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</row>
    <row r="89" spans="1:37" ht="53.25" customHeight="1">
      <c r="A89" s="43" t="s">
        <v>98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>
        <f t="shared" si="15"/>
        <v>72</v>
      </c>
      <c r="O89" s="9">
        <f>145-73</f>
        <v>72</v>
      </c>
      <c r="P89" s="9"/>
      <c r="Q89" s="9"/>
      <c r="R89" s="9"/>
      <c r="S89" s="9"/>
      <c r="T89" s="9"/>
      <c r="U89" s="9"/>
      <c r="V89" s="9"/>
      <c r="W89" s="9"/>
      <c r="X89" s="9"/>
      <c r="Y89" s="9"/>
      <c r="Z89" s="9">
        <f t="shared" si="18"/>
        <v>0</v>
      </c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</row>
    <row r="90" spans="1:37" ht="45" customHeight="1">
      <c r="A90" s="43" t="s">
        <v>99</v>
      </c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>
        <f t="shared" si="15"/>
        <v>0</v>
      </c>
      <c r="O90" s="9">
        <f>72-72</f>
        <v>0</v>
      </c>
      <c r="P90" s="9"/>
      <c r="Q90" s="9"/>
      <c r="R90" s="9"/>
      <c r="S90" s="9"/>
      <c r="T90" s="9"/>
      <c r="U90" s="9"/>
      <c r="V90" s="9"/>
      <c r="W90" s="9"/>
      <c r="X90" s="9"/>
      <c r="Y90" s="9"/>
      <c r="Z90" s="9">
        <f t="shared" si="18"/>
        <v>0</v>
      </c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</row>
    <row r="91" spans="1:37" s="2" customFormat="1" ht="45" customHeight="1">
      <c r="A91" s="11" t="s">
        <v>100</v>
      </c>
      <c r="B91" s="9">
        <f>SUM(B7:B90)</f>
        <v>129784</v>
      </c>
      <c r="C91" s="9">
        <f>SUM(C7:C90)</f>
        <v>123018</v>
      </c>
      <c r="D91" s="9">
        <f>SUM(D7:D90)</f>
        <v>6766</v>
      </c>
      <c r="E91" s="9">
        <f>SUM(E7:E90)</f>
        <v>49081</v>
      </c>
      <c r="F91" s="9">
        <f t="shared" ref="F91:AK91" si="20">SUM(F7:F90)</f>
        <v>46674</v>
      </c>
      <c r="G91" s="9">
        <f t="shared" si="20"/>
        <v>2407</v>
      </c>
      <c r="H91" s="9">
        <f t="shared" si="20"/>
        <v>208281</v>
      </c>
      <c r="I91" s="9">
        <f t="shared" si="20"/>
        <v>174237</v>
      </c>
      <c r="J91" s="9">
        <f t="shared" si="20"/>
        <v>34044</v>
      </c>
      <c r="K91" s="9">
        <f t="shared" si="20"/>
        <v>79012</v>
      </c>
      <c r="L91" s="9">
        <f t="shared" si="20"/>
        <v>75765</v>
      </c>
      <c r="M91" s="9">
        <f t="shared" si="20"/>
        <v>3247</v>
      </c>
      <c r="N91" s="9">
        <f t="shared" si="20"/>
        <v>2612</v>
      </c>
      <c r="O91" s="9">
        <f t="shared" si="20"/>
        <v>2612</v>
      </c>
      <c r="P91" s="9">
        <f t="shared" si="20"/>
        <v>0</v>
      </c>
      <c r="Q91" s="9">
        <f t="shared" si="20"/>
        <v>22731</v>
      </c>
      <c r="R91" s="9">
        <f t="shared" si="20"/>
        <v>22731</v>
      </c>
      <c r="S91" s="9">
        <f t="shared" si="20"/>
        <v>0</v>
      </c>
      <c r="T91" s="9">
        <f t="shared" si="20"/>
        <v>3500</v>
      </c>
      <c r="U91" s="9">
        <f t="shared" si="20"/>
        <v>3480</v>
      </c>
      <c r="V91" s="9">
        <f t="shared" si="20"/>
        <v>20</v>
      </c>
      <c r="W91" s="9">
        <f t="shared" si="20"/>
        <v>146</v>
      </c>
      <c r="X91" s="9">
        <f t="shared" si="20"/>
        <v>56</v>
      </c>
      <c r="Y91" s="9">
        <f t="shared" si="20"/>
        <v>90</v>
      </c>
      <c r="Z91" s="9">
        <f t="shared" si="20"/>
        <v>979</v>
      </c>
      <c r="AA91" s="9">
        <f t="shared" si="20"/>
        <v>931</v>
      </c>
      <c r="AB91" s="9">
        <f t="shared" si="20"/>
        <v>48</v>
      </c>
      <c r="AC91" s="9">
        <f t="shared" si="20"/>
        <v>7450</v>
      </c>
      <c r="AD91" s="9">
        <f t="shared" si="20"/>
        <v>7450</v>
      </c>
      <c r="AE91" s="9">
        <f t="shared" si="20"/>
        <v>0</v>
      </c>
      <c r="AF91" s="9">
        <f t="shared" si="20"/>
        <v>50</v>
      </c>
      <c r="AG91" s="9">
        <f t="shared" si="20"/>
        <v>50</v>
      </c>
      <c r="AH91" s="9">
        <f t="shared" si="20"/>
        <v>0</v>
      </c>
      <c r="AI91" s="9">
        <f t="shared" si="20"/>
        <v>1320</v>
      </c>
      <c r="AJ91" s="9">
        <f t="shared" si="20"/>
        <v>0</v>
      </c>
      <c r="AK91" s="9">
        <f t="shared" si="20"/>
        <v>1320</v>
      </c>
    </row>
    <row r="92" spans="1:37" ht="45" customHeight="1"/>
    <row r="93" spans="1:37" ht="45" customHeight="1"/>
    <row r="94" spans="1:37" ht="45" customHeight="1"/>
    <row r="95" spans="1:37" ht="45" customHeight="1"/>
    <row r="96" spans="1:37" ht="45" customHeight="1"/>
    <row r="97" ht="45" customHeight="1"/>
    <row r="98" ht="45" customHeight="1"/>
    <row r="99" ht="45" customHeight="1"/>
    <row r="100" ht="45" customHeight="1"/>
    <row r="101" ht="45" customHeight="1"/>
    <row r="102" ht="45" customHeight="1"/>
    <row r="103" ht="45" customHeight="1"/>
    <row r="104" ht="45" customHeight="1"/>
    <row r="105" ht="45" customHeight="1"/>
    <row r="106" ht="45" customHeight="1"/>
    <row r="107" ht="45" customHeight="1"/>
  </sheetData>
  <autoFilter ref="A6:AK91"/>
  <mergeCells count="18">
    <mergeCell ref="B1:P1"/>
    <mergeCell ref="B2:P2"/>
    <mergeCell ref="A4:A6"/>
    <mergeCell ref="B4:P4"/>
    <mergeCell ref="Q4:Y4"/>
    <mergeCell ref="N5:P5"/>
    <mergeCell ref="Q5:S5"/>
    <mergeCell ref="T5:V5"/>
    <mergeCell ref="W5:Y5"/>
    <mergeCell ref="Z4:AK4"/>
    <mergeCell ref="B5:D5"/>
    <mergeCell ref="E5:G5"/>
    <mergeCell ref="H5:J5"/>
    <mergeCell ref="K5:M5"/>
    <mergeCell ref="AF5:AH5"/>
    <mergeCell ref="AI5:AK5"/>
    <mergeCell ref="Z5:AB5"/>
    <mergeCell ref="AC5:AE5"/>
  </mergeCells>
  <conditionalFormatting sqref="B7:AE58 Z60:AB90 AC60:AE85 B60:Y85 B91:AK91">
    <cfRule type="expression" dxfId="41" priority="13">
      <formula>(#REF!+#REF!)&lt;B7</formula>
    </cfRule>
  </conditionalFormatting>
  <conditionalFormatting sqref="AC86:AE90 B86:Y90">
    <cfRule type="expression" dxfId="40" priority="12">
      <formula>(#REF!+#REF!)&lt;B86</formula>
    </cfRule>
  </conditionalFormatting>
  <conditionalFormatting sqref="C59:D59 F59:G59 I59:J59 L59:AE59">
    <cfRule type="expression" dxfId="39" priority="8">
      <formula>(#REF!+#REF!)&lt;C59</formula>
    </cfRule>
  </conditionalFormatting>
  <conditionalFormatting sqref="B59">
    <cfRule type="expression" dxfId="38" priority="7">
      <formula>(#REF!+#REF!)&lt;B59</formula>
    </cfRule>
  </conditionalFormatting>
  <conditionalFormatting sqref="E59">
    <cfRule type="expression" dxfId="37" priority="6">
      <formula>(#REF!+#REF!)&lt;E59</formula>
    </cfRule>
  </conditionalFormatting>
  <conditionalFormatting sqref="H59">
    <cfRule type="expression" dxfId="36" priority="5">
      <formula>(#REF!+#REF!)&lt;H59</formula>
    </cfRule>
  </conditionalFormatting>
  <conditionalFormatting sqref="K59">
    <cfRule type="expression" dxfId="35" priority="4">
      <formula>(#REF!+#REF!)&lt;K59</formula>
    </cfRule>
  </conditionalFormatting>
  <conditionalFormatting sqref="AF7:AK58 AF60:AK85">
    <cfRule type="expression" dxfId="34" priority="3">
      <formula>(#REF!+#REF!)&lt;AF7</formula>
    </cfRule>
  </conditionalFormatting>
  <conditionalFormatting sqref="AF86:AK90">
    <cfRule type="expression" dxfId="33" priority="2">
      <formula>(#REF!+#REF!)&lt;AF86</formula>
    </cfRule>
  </conditionalFormatting>
  <conditionalFormatting sqref="AF59:AK59">
    <cfRule type="expression" dxfId="32" priority="1">
      <formula>(#REF!+#REF!)&lt;AF59</formula>
    </cfRule>
  </conditionalFormatting>
  <pageMargins left="0" right="0" top="0.19685039370078741" bottom="0.19685039370078741" header="0.19685039370078741" footer="0.19685039370078741"/>
  <pageSetup paperSize="9" scale="5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AK101"/>
  <sheetViews>
    <sheetView showZeros="0" tabSelected="1" zoomScale="55" zoomScaleNormal="55" zoomScaleSheetLayoutView="55" workbookViewId="0">
      <pane xSplit="1" ySplit="6" topLeftCell="B7" activePane="bottomRight" state="frozenSplit"/>
      <selection pane="topRight" activeCell="E1" sqref="E1"/>
      <selection pane="bottomLeft" activeCell="A6" sqref="A6"/>
      <selection pane="bottomRight" activeCell="K97" sqref="K97"/>
    </sheetView>
  </sheetViews>
  <sheetFormatPr defaultColWidth="9.140625" defaultRowHeight="20.25" outlineLevelRow="1"/>
  <cols>
    <col min="1" max="1" width="80.5703125" style="2" customWidth="1"/>
    <col min="2" max="2" width="14.140625" style="20" customWidth="1"/>
    <col min="3" max="3" width="12.140625" style="20" customWidth="1"/>
    <col min="4" max="4" width="14" style="20" customWidth="1"/>
    <col min="5" max="5" width="12.140625" style="20" customWidth="1"/>
    <col min="6" max="6" width="15.85546875" style="20" customWidth="1"/>
    <col min="7" max="7" width="11" style="20" customWidth="1"/>
    <col min="8" max="8" width="12.140625" style="20" customWidth="1"/>
    <col min="9" max="9" width="11.140625" style="20" customWidth="1"/>
    <col min="10" max="10" width="10" style="20" customWidth="1"/>
    <col min="11" max="11" width="12.5703125" style="20" customWidth="1"/>
    <col min="12" max="12" width="10.85546875" style="20" customWidth="1"/>
    <col min="13" max="13" width="9.7109375" style="20" customWidth="1"/>
    <col min="14" max="14" width="14.42578125" style="20" customWidth="1"/>
    <col min="15" max="15" width="10.42578125" style="20" customWidth="1"/>
    <col min="16" max="16" width="15" style="20" customWidth="1"/>
    <col min="17" max="17" width="13.28515625" style="20" customWidth="1"/>
    <col min="18" max="18" width="10.140625" style="20" customWidth="1"/>
    <col min="19" max="19" width="14.28515625" style="20" customWidth="1"/>
    <col min="20" max="20" width="12.28515625" style="3" customWidth="1"/>
    <col min="21" max="21" width="8.42578125" style="20" customWidth="1"/>
    <col min="22" max="22" width="7.42578125" style="20" customWidth="1"/>
    <col min="23" max="23" width="13.28515625" style="3" customWidth="1"/>
    <col min="24" max="24" width="13.42578125" style="20" customWidth="1"/>
    <col min="25" max="25" width="15.140625" style="20" customWidth="1"/>
    <col min="26" max="26" width="13.42578125" style="20" customWidth="1"/>
    <col min="27" max="27" width="10.28515625" style="20" customWidth="1"/>
    <col min="28" max="28" width="10.85546875" style="20" customWidth="1"/>
    <col min="29" max="29" width="12.140625" style="20" customWidth="1"/>
    <col min="30" max="30" width="10" style="20" customWidth="1"/>
    <col min="31" max="31" width="16.28515625" style="20" customWidth="1"/>
    <col min="32" max="32" width="12.140625" style="20" customWidth="1"/>
    <col min="33" max="33" width="13.85546875" style="20" bestFit="1" customWidth="1"/>
    <col min="34" max="34" width="16.28515625" style="20" customWidth="1"/>
    <col min="35" max="35" width="12.140625" style="20" customWidth="1"/>
    <col min="36" max="36" width="10" style="20" customWidth="1"/>
    <col min="37" max="37" width="16.28515625" style="20" customWidth="1"/>
    <col min="38" max="16384" width="9.140625" style="20"/>
  </cols>
  <sheetData>
    <row r="1" spans="1:37" ht="30" customHeight="1">
      <c r="B1" s="48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37" ht="41.25" customHeight="1">
      <c r="A2" s="4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D2" s="4"/>
      <c r="AE2" s="4"/>
      <c r="AG2" s="4"/>
      <c r="AH2" s="4"/>
      <c r="AJ2" s="4"/>
      <c r="AK2" s="4"/>
    </row>
    <row r="3" spans="1:37" ht="41.25" customHeight="1" outlineLevel="1">
      <c r="A3" s="4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30"/>
      <c r="R3" s="4"/>
      <c r="S3" s="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</row>
    <row r="4" spans="1:37" ht="49.5" customHeight="1">
      <c r="A4" s="61" t="s">
        <v>1</v>
      </c>
      <c r="B4" s="52" t="s">
        <v>2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 t="s">
        <v>2</v>
      </c>
      <c r="R4" s="69"/>
      <c r="S4" s="69"/>
      <c r="T4" s="69"/>
      <c r="U4" s="69"/>
      <c r="V4" s="69"/>
      <c r="W4" s="69"/>
      <c r="X4" s="69"/>
      <c r="Y4" s="69"/>
      <c r="Z4" s="71" t="s">
        <v>3</v>
      </c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</row>
    <row r="5" spans="1:37" ht="152.25" customHeight="1">
      <c r="A5" s="62"/>
      <c r="B5" s="55" t="s">
        <v>4</v>
      </c>
      <c r="C5" s="55"/>
      <c r="D5" s="55"/>
      <c r="E5" s="55" t="s">
        <v>5</v>
      </c>
      <c r="F5" s="55"/>
      <c r="G5" s="55"/>
      <c r="H5" s="55" t="s">
        <v>6</v>
      </c>
      <c r="I5" s="55"/>
      <c r="J5" s="55"/>
      <c r="K5" s="55" t="s">
        <v>7</v>
      </c>
      <c r="L5" s="55"/>
      <c r="M5" s="55"/>
      <c r="N5" s="55" t="s">
        <v>8</v>
      </c>
      <c r="O5" s="55"/>
      <c r="P5" s="55"/>
      <c r="Q5" s="55" t="s">
        <v>9</v>
      </c>
      <c r="R5" s="55"/>
      <c r="S5" s="55"/>
      <c r="T5" s="55" t="s">
        <v>10</v>
      </c>
      <c r="U5" s="55"/>
      <c r="V5" s="55"/>
      <c r="W5" s="55" t="s">
        <v>11</v>
      </c>
      <c r="X5" s="55"/>
      <c r="Y5" s="55"/>
      <c r="Z5" s="66" t="s">
        <v>102</v>
      </c>
      <c r="AA5" s="67"/>
      <c r="AB5" s="68"/>
      <c r="AC5" s="55" t="s">
        <v>12</v>
      </c>
      <c r="AD5" s="55"/>
      <c r="AE5" s="59"/>
      <c r="AF5" s="55" t="s">
        <v>103</v>
      </c>
      <c r="AG5" s="55"/>
      <c r="AH5" s="59"/>
      <c r="AI5" s="55" t="s">
        <v>104</v>
      </c>
      <c r="AJ5" s="55"/>
      <c r="AK5" s="59"/>
    </row>
    <row r="6" spans="1:37" s="23" customFormat="1" ht="43.5" customHeight="1">
      <c r="A6" s="63"/>
      <c r="B6" s="6" t="s">
        <v>105</v>
      </c>
      <c r="C6" s="6" t="s">
        <v>14</v>
      </c>
      <c r="D6" s="6" t="s">
        <v>106</v>
      </c>
      <c r="E6" s="6" t="s">
        <v>105</v>
      </c>
      <c r="F6" s="6" t="s">
        <v>14</v>
      </c>
      <c r="G6" s="6" t="s">
        <v>106</v>
      </c>
      <c r="H6" s="6" t="s">
        <v>105</v>
      </c>
      <c r="I6" s="6" t="s">
        <v>14</v>
      </c>
      <c r="J6" s="6" t="s">
        <v>106</v>
      </c>
      <c r="K6" s="6" t="s">
        <v>105</v>
      </c>
      <c r="L6" s="6" t="s">
        <v>14</v>
      </c>
      <c r="M6" s="6" t="s">
        <v>106</v>
      </c>
      <c r="N6" s="6" t="s">
        <v>105</v>
      </c>
      <c r="O6" s="6" t="s">
        <v>14</v>
      </c>
      <c r="P6" s="6" t="s">
        <v>106</v>
      </c>
      <c r="Q6" s="6" t="s">
        <v>105</v>
      </c>
      <c r="R6" s="6" t="s">
        <v>14</v>
      </c>
      <c r="S6" s="6" t="s">
        <v>106</v>
      </c>
      <c r="T6" s="6" t="s">
        <v>105</v>
      </c>
      <c r="U6" s="6" t="s">
        <v>14</v>
      </c>
      <c r="V6" s="6" t="s">
        <v>106</v>
      </c>
      <c r="W6" s="6" t="s">
        <v>105</v>
      </c>
      <c r="X6" s="6" t="s">
        <v>14</v>
      </c>
      <c r="Y6" s="6" t="s">
        <v>106</v>
      </c>
      <c r="Z6" s="6" t="s">
        <v>105</v>
      </c>
      <c r="AA6" s="6" t="s">
        <v>14</v>
      </c>
      <c r="AB6" s="6" t="s">
        <v>106</v>
      </c>
      <c r="AC6" s="6" t="s">
        <v>105</v>
      </c>
      <c r="AD6" s="6" t="s">
        <v>14</v>
      </c>
      <c r="AE6" s="6" t="s">
        <v>106</v>
      </c>
      <c r="AF6" s="6" t="s">
        <v>105</v>
      </c>
      <c r="AG6" s="6" t="s">
        <v>14</v>
      </c>
      <c r="AH6" s="6" t="s">
        <v>106</v>
      </c>
      <c r="AI6" s="6" t="s">
        <v>105</v>
      </c>
      <c r="AJ6" s="6" t="s">
        <v>14</v>
      </c>
      <c r="AK6" s="6" t="s">
        <v>106</v>
      </c>
    </row>
    <row r="7" spans="1:37" ht="58.5" customHeight="1">
      <c r="A7" s="8" t="s">
        <v>16</v>
      </c>
      <c r="B7" s="9"/>
      <c r="C7" s="9">
        <v>0</v>
      </c>
      <c r="D7" s="9">
        <v>0</v>
      </c>
      <c r="E7" s="9"/>
      <c r="F7" s="9">
        <f>E7-G7</f>
        <v>0</v>
      </c>
      <c r="G7" s="9">
        <v>0</v>
      </c>
      <c r="H7" s="9"/>
      <c r="I7" s="9">
        <f>H7-J7</f>
        <v>0</v>
      </c>
      <c r="J7" s="9">
        <v>0</v>
      </c>
      <c r="K7" s="9">
        <v>123</v>
      </c>
      <c r="L7" s="9">
        <f>K7-M7</f>
        <v>123</v>
      </c>
      <c r="M7" s="9">
        <v>0</v>
      </c>
      <c r="N7" s="9">
        <v>0</v>
      </c>
      <c r="O7" s="9">
        <v>0</v>
      </c>
      <c r="P7" s="9">
        <v>0</v>
      </c>
      <c r="Q7" s="9"/>
      <c r="R7" s="9">
        <f>Q7-S7</f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AA7" s="9"/>
      <c r="AB7" s="9"/>
      <c r="AC7" s="9"/>
      <c r="AD7" s="9">
        <v>0</v>
      </c>
      <c r="AE7" s="9">
        <v>0</v>
      </c>
      <c r="AF7" s="9"/>
      <c r="AG7" s="9"/>
      <c r="AH7" s="10"/>
      <c r="AI7" s="9"/>
      <c r="AJ7" s="9"/>
      <c r="AK7" s="10"/>
    </row>
    <row r="8" spans="1:37" ht="45" customHeight="1">
      <c r="A8" s="8" t="s">
        <v>17</v>
      </c>
      <c r="B8" s="9">
        <v>1503</v>
      </c>
      <c r="C8" s="9">
        <f>B8-D8</f>
        <v>1503</v>
      </c>
      <c r="D8" s="9">
        <v>0</v>
      </c>
      <c r="E8" s="9"/>
      <c r="F8" s="9">
        <f t="shared" ref="F8:F71" si="0">E8-G8</f>
        <v>0</v>
      </c>
      <c r="G8" s="9">
        <v>0</v>
      </c>
      <c r="H8" s="9">
        <v>2841</v>
      </c>
      <c r="I8" s="9">
        <f t="shared" ref="I8:I71" si="1">H8-J8</f>
        <v>2841</v>
      </c>
      <c r="J8" s="9">
        <v>0</v>
      </c>
      <c r="K8" s="9">
        <v>688</v>
      </c>
      <c r="L8" s="9">
        <f t="shared" ref="L8:L71" si="2">K8-M8</f>
        <v>688</v>
      </c>
      <c r="M8" s="9">
        <v>0</v>
      </c>
      <c r="N8" s="9">
        <v>0</v>
      </c>
      <c r="O8" s="9">
        <v>0</v>
      </c>
      <c r="P8" s="9">
        <v>0</v>
      </c>
      <c r="Q8" s="9"/>
      <c r="R8" s="9">
        <f t="shared" ref="R8:R71" si="3">Q8-S8</f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/>
      <c r="AA8" s="9"/>
      <c r="AB8" s="9"/>
      <c r="AC8" s="9"/>
      <c r="AD8" s="9">
        <v>0</v>
      </c>
      <c r="AE8" s="9">
        <v>0</v>
      </c>
      <c r="AF8" s="9"/>
      <c r="AG8" s="9"/>
      <c r="AH8" s="9"/>
      <c r="AI8" s="9"/>
      <c r="AJ8" s="9"/>
      <c r="AK8" s="9"/>
    </row>
    <row r="9" spans="1:37" ht="45" customHeight="1">
      <c r="A9" s="8" t="s">
        <v>18</v>
      </c>
      <c r="B9" s="9"/>
      <c r="C9" s="9">
        <f t="shared" ref="C9:C72" si="4">B9-D9</f>
        <v>0</v>
      </c>
      <c r="D9" s="9">
        <v>0</v>
      </c>
      <c r="E9" s="9"/>
      <c r="F9" s="9">
        <f t="shared" si="0"/>
        <v>0</v>
      </c>
      <c r="G9" s="9">
        <v>0</v>
      </c>
      <c r="H9" s="9">
        <v>815</v>
      </c>
      <c r="I9" s="9">
        <f t="shared" si="1"/>
        <v>815</v>
      </c>
      <c r="J9" s="9">
        <v>0</v>
      </c>
      <c r="K9" s="9">
        <v>431</v>
      </c>
      <c r="L9" s="9">
        <f t="shared" si="2"/>
        <v>431</v>
      </c>
      <c r="M9" s="9">
        <v>0</v>
      </c>
      <c r="N9" s="9">
        <v>0</v>
      </c>
      <c r="O9" s="9">
        <v>0</v>
      </c>
      <c r="P9" s="9">
        <v>0</v>
      </c>
      <c r="Q9" s="9"/>
      <c r="R9" s="9">
        <f t="shared" si="3"/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/>
      <c r="AA9" s="9"/>
      <c r="AB9" s="9"/>
      <c r="AC9" s="9"/>
      <c r="AD9" s="9">
        <v>0</v>
      </c>
      <c r="AE9" s="9">
        <v>0</v>
      </c>
      <c r="AF9" s="9"/>
      <c r="AG9" s="9"/>
      <c r="AH9" s="9"/>
      <c r="AI9" s="9"/>
      <c r="AJ9" s="9"/>
      <c r="AK9" s="9"/>
    </row>
    <row r="10" spans="1:37" ht="45" customHeight="1">
      <c r="A10" s="8" t="s">
        <v>19</v>
      </c>
      <c r="B10" s="9">
        <v>975</v>
      </c>
      <c r="C10" s="9">
        <f t="shared" si="4"/>
        <v>975</v>
      </c>
      <c r="D10" s="9">
        <v>0</v>
      </c>
      <c r="E10" s="9"/>
      <c r="F10" s="9">
        <f t="shared" si="0"/>
        <v>0</v>
      </c>
      <c r="G10" s="9">
        <v>0</v>
      </c>
      <c r="H10" s="9">
        <v>0</v>
      </c>
      <c r="I10" s="9">
        <f t="shared" si="1"/>
        <v>0</v>
      </c>
      <c r="J10" s="9">
        <v>0</v>
      </c>
      <c r="K10" s="9">
        <v>420</v>
      </c>
      <c r="L10" s="9">
        <f t="shared" si="2"/>
        <v>420</v>
      </c>
      <c r="M10" s="9">
        <v>0</v>
      </c>
      <c r="N10" s="9">
        <v>0</v>
      </c>
      <c r="O10" s="9">
        <v>0</v>
      </c>
      <c r="P10" s="9">
        <v>0</v>
      </c>
      <c r="Q10" s="9"/>
      <c r="R10" s="9">
        <f t="shared" si="3"/>
        <v>0</v>
      </c>
      <c r="S10" s="9">
        <v>0</v>
      </c>
      <c r="T10" s="9">
        <v>0</v>
      </c>
      <c r="U10" s="9">
        <v>0</v>
      </c>
      <c r="V10" s="9"/>
      <c r="W10" s="9">
        <v>0</v>
      </c>
      <c r="X10" s="9">
        <v>0</v>
      </c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</row>
    <row r="11" spans="1:37" ht="45" customHeight="1">
      <c r="A11" s="8" t="s">
        <v>20</v>
      </c>
      <c r="B11" s="9">
        <v>1001</v>
      </c>
      <c r="C11" s="9">
        <f t="shared" si="4"/>
        <v>881</v>
      </c>
      <c r="D11" s="9">
        <v>120</v>
      </c>
      <c r="E11" s="9">
        <v>850</v>
      </c>
      <c r="F11" s="9">
        <f t="shared" si="0"/>
        <v>850</v>
      </c>
      <c r="G11" s="9">
        <v>0</v>
      </c>
      <c r="H11" s="9">
        <v>463</v>
      </c>
      <c r="I11" s="9">
        <f t="shared" si="1"/>
        <v>463</v>
      </c>
      <c r="J11" s="9">
        <v>0</v>
      </c>
      <c r="K11" s="9">
        <v>622</v>
      </c>
      <c r="L11" s="9">
        <f t="shared" si="2"/>
        <v>619</v>
      </c>
      <c r="M11" s="9">
        <v>3</v>
      </c>
      <c r="N11" s="9">
        <v>0</v>
      </c>
      <c r="O11" s="9">
        <v>0</v>
      </c>
      <c r="P11" s="9">
        <v>0</v>
      </c>
      <c r="Q11" s="9">
        <v>700</v>
      </c>
      <c r="R11" s="9">
        <f t="shared" si="3"/>
        <v>700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/>
      <c r="AA11" s="9"/>
      <c r="AB11" s="9"/>
      <c r="AC11" s="9"/>
      <c r="AD11" s="9">
        <v>0</v>
      </c>
      <c r="AE11" s="9">
        <v>0</v>
      </c>
      <c r="AF11" s="9"/>
      <c r="AG11" s="9"/>
      <c r="AH11" s="9"/>
      <c r="AI11" s="9"/>
      <c r="AJ11" s="9"/>
      <c r="AK11" s="9"/>
    </row>
    <row r="12" spans="1:37" ht="45" customHeight="1">
      <c r="A12" s="8" t="s">
        <v>21</v>
      </c>
      <c r="B12" s="9">
        <v>3100</v>
      </c>
      <c r="C12" s="9">
        <f t="shared" si="4"/>
        <v>3100</v>
      </c>
      <c r="D12" s="9">
        <v>0</v>
      </c>
      <c r="E12" s="9"/>
      <c r="F12" s="9">
        <f t="shared" si="0"/>
        <v>0</v>
      </c>
      <c r="G12" s="9">
        <v>0</v>
      </c>
      <c r="H12" s="9">
        <v>10814</v>
      </c>
      <c r="I12" s="9">
        <f t="shared" si="1"/>
        <v>8325</v>
      </c>
      <c r="J12" s="9">
        <v>2489</v>
      </c>
      <c r="K12" s="9">
        <v>3538</v>
      </c>
      <c r="L12" s="9">
        <f t="shared" si="2"/>
        <v>3538</v>
      </c>
      <c r="M12" s="9">
        <v>0</v>
      </c>
      <c r="N12" s="9">
        <v>0</v>
      </c>
      <c r="O12" s="9">
        <v>0</v>
      </c>
      <c r="P12" s="9">
        <v>0</v>
      </c>
      <c r="Q12" s="9"/>
      <c r="R12" s="9">
        <f t="shared" si="3"/>
        <v>0</v>
      </c>
      <c r="S12" s="9">
        <v>0</v>
      </c>
      <c r="T12" s="9">
        <v>0</v>
      </c>
      <c r="U12" s="9"/>
      <c r="V12" s="9"/>
      <c r="W12" s="9">
        <v>0</v>
      </c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</row>
    <row r="13" spans="1:37" ht="45" customHeight="1">
      <c r="A13" s="8" t="s">
        <v>22</v>
      </c>
      <c r="B13" s="9">
        <v>6423</v>
      </c>
      <c r="C13" s="9">
        <f t="shared" si="4"/>
        <v>6423</v>
      </c>
      <c r="D13" s="9">
        <v>0</v>
      </c>
      <c r="E13" s="9">
        <v>2851</v>
      </c>
      <c r="F13" s="9">
        <f t="shared" si="0"/>
        <v>2601</v>
      </c>
      <c r="G13" s="9">
        <v>250</v>
      </c>
      <c r="H13" s="9">
        <v>8717</v>
      </c>
      <c r="I13" s="9">
        <f t="shared" si="1"/>
        <v>8717</v>
      </c>
      <c r="J13" s="9">
        <v>0</v>
      </c>
      <c r="K13" s="9">
        <v>2404</v>
      </c>
      <c r="L13" s="9">
        <f t="shared" si="2"/>
        <v>2244</v>
      </c>
      <c r="M13" s="9">
        <v>160</v>
      </c>
      <c r="N13" s="9">
        <v>0</v>
      </c>
      <c r="O13" s="9">
        <v>0</v>
      </c>
      <c r="P13" s="9">
        <v>0</v>
      </c>
      <c r="Q13" s="9">
        <v>2747</v>
      </c>
      <c r="R13" s="9">
        <f t="shared" si="3"/>
        <v>2747</v>
      </c>
      <c r="S13" s="9">
        <v>0</v>
      </c>
      <c r="T13" s="9">
        <v>0</v>
      </c>
      <c r="U13" s="9"/>
      <c r="V13" s="9"/>
      <c r="W13" s="9">
        <v>0</v>
      </c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</row>
    <row r="14" spans="1:37" ht="45" customHeight="1">
      <c r="A14" s="8" t="s">
        <v>23</v>
      </c>
      <c r="B14" s="9"/>
      <c r="C14" s="9">
        <f t="shared" si="4"/>
        <v>0</v>
      </c>
      <c r="D14" s="9">
        <v>0</v>
      </c>
      <c r="E14" s="9"/>
      <c r="F14" s="9">
        <f t="shared" si="0"/>
        <v>0</v>
      </c>
      <c r="G14" s="9">
        <v>0</v>
      </c>
      <c r="H14" s="9">
        <v>420</v>
      </c>
      <c r="I14" s="9">
        <f t="shared" si="1"/>
        <v>420</v>
      </c>
      <c r="J14" s="9">
        <v>0</v>
      </c>
      <c r="K14" s="9">
        <v>367</v>
      </c>
      <c r="L14" s="9">
        <f t="shared" si="2"/>
        <v>365</v>
      </c>
      <c r="M14" s="9">
        <v>2</v>
      </c>
      <c r="N14" s="9">
        <v>0</v>
      </c>
      <c r="O14" s="9">
        <v>0</v>
      </c>
      <c r="P14" s="9">
        <v>0</v>
      </c>
      <c r="Q14" s="9"/>
      <c r="R14" s="9">
        <f t="shared" si="3"/>
        <v>0</v>
      </c>
      <c r="S14" s="9">
        <v>0</v>
      </c>
      <c r="T14" s="9">
        <v>0</v>
      </c>
      <c r="U14" s="9"/>
      <c r="V14" s="9"/>
      <c r="W14" s="9">
        <v>0</v>
      </c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</row>
    <row r="15" spans="1:37" ht="45" customHeight="1">
      <c r="A15" s="8" t="s">
        <v>24</v>
      </c>
      <c r="B15" s="9">
        <v>2013</v>
      </c>
      <c r="C15" s="9">
        <f t="shared" si="4"/>
        <v>2013</v>
      </c>
      <c r="D15" s="9">
        <v>0</v>
      </c>
      <c r="E15" s="9"/>
      <c r="F15" s="9">
        <f t="shared" si="0"/>
        <v>0</v>
      </c>
      <c r="G15" s="9">
        <v>0</v>
      </c>
      <c r="H15" s="9">
        <v>10511</v>
      </c>
      <c r="I15" s="9">
        <f t="shared" si="1"/>
        <v>10511</v>
      </c>
      <c r="J15" s="9">
        <v>0</v>
      </c>
      <c r="K15" s="9">
        <v>971</v>
      </c>
      <c r="L15" s="9">
        <f t="shared" si="2"/>
        <v>971</v>
      </c>
      <c r="M15" s="9">
        <v>0</v>
      </c>
      <c r="N15" s="9">
        <v>0</v>
      </c>
      <c r="O15" s="9">
        <v>0</v>
      </c>
      <c r="P15" s="9">
        <v>0</v>
      </c>
      <c r="Q15" s="9">
        <v>4154</v>
      </c>
      <c r="R15" s="9">
        <f t="shared" si="3"/>
        <v>4154</v>
      </c>
      <c r="S15" s="9">
        <v>0</v>
      </c>
      <c r="T15" s="9">
        <v>0</v>
      </c>
      <c r="U15" s="9"/>
      <c r="V15" s="9"/>
      <c r="W15" s="9">
        <v>0</v>
      </c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</row>
    <row r="16" spans="1:37" ht="45" customHeight="1">
      <c r="A16" s="8" t="s">
        <v>25</v>
      </c>
      <c r="B16" s="9"/>
      <c r="C16" s="9">
        <f t="shared" si="4"/>
        <v>0</v>
      </c>
      <c r="D16" s="9">
        <v>0</v>
      </c>
      <c r="E16" s="9"/>
      <c r="F16" s="9">
        <f t="shared" si="0"/>
        <v>0</v>
      </c>
      <c r="G16" s="9">
        <v>0</v>
      </c>
      <c r="H16" s="9"/>
      <c r="I16" s="9">
        <f t="shared" si="1"/>
        <v>0</v>
      </c>
      <c r="J16" s="9">
        <v>0</v>
      </c>
      <c r="K16" s="9">
        <v>249</v>
      </c>
      <c r="L16" s="9">
        <f t="shared" si="2"/>
        <v>249</v>
      </c>
      <c r="M16" s="9">
        <v>0</v>
      </c>
      <c r="N16" s="9">
        <v>0</v>
      </c>
      <c r="O16" s="9">
        <v>0</v>
      </c>
      <c r="P16" s="9"/>
      <c r="Q16" s="9"/>
      <c r="R16" s="9">
        <f t="shared" si="3"/>
        <v>0</v>
      </c>
      <c r="S16" s="9"/>
      <c r="T16" s="9">
        <v>0</v>
      </c>
      <c r="U16" s="9"/>
      <c r="V16" s="9"/>
      <c r="W16" s="9">
        <v>0</v>
      </c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</row>
    <row r="17" spans="1:37" ht="45" customHeight="1">
      <c r="A17" s="8" t="s">
        <v>26</v>
      </c>
      <c r="B17" s="9"/>
      <c r="C17" s="9">
        <f t="shared" si="4"/>
        <v>0</v>
      </c>
      <c r="D17" s="9">
        <v>0</v>
      </c>
      <c r="E17" s="9"/>
      <c r="F17" s="9">
        <f t="shared" si="0"/>
        <v>0</v>
      </c>
      <c r="G17" s="9">
        <v>0</v>
      </c>
      <c r="H17" s="9">
        <v>549</v>
      </c>
      <c r="I17" s="9">
        <f t="shared" si="1"/>
        <v>549</v>
      </c>
      <c r="J17" s="9">
        <v>0</v>
      </c>
      <c r="K17" s="9">
        <v>150</v>
      </c>
      <c r="L17" s="9">
        <f t="shared" si="2"/>
        <v>147</v>
      </c>
      <c r="M17" s="9">
        <v>3</v>
      </c>
      <c r="N17" s="9">
        <v>0</v>
      </c>
      <c r="O17" s="9">
        <v>0</v>
      </c>
      <c r="P17" s="9">
        <v>0</v>
      </c>
      <c r="Q17" s="9"/>
      <c r="R17" s="9">
        <f t="shared" si="3"/>
        <v>0</v>
      </c>
      <c r="S17" s="9"/>
      <c r="T17" s="9">
        <v>0</v>
      </c>
      <c r="U17" s="9"/>
      <c r="V17" s="9"/>
      <c r="W17" s="9">
        <v>0</v>
      </c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</row>
    <row r="18" spans="1:37" ht="45" customHeight="1">
      <c r="A18" s="8" t="s">
        <v>27</v>
      </c>
      <c r="B18" s="9">
        <v>4316</v>
      </c>
      <c r="C18" s="9">
        <f t="shared" si="4"/>
        <v>4256</v>
      </c>
      <c r="D18" s="9">
        <v>60</v>
      </c>
      <c r="E18" s="9"/>
      <c r="F18" s="9">
        <f t="shared" si="0"/>
        <v>0</v>
      </c>
      <c r="G18" s="9">
        <v>0</v>
      </c>
      <c r="H18" s="9">
        <v>870</v>
      </c>
      <c r="I18" s="9">
        <f t="shared" si="1"/>
        <v>870</v>
      </c>
      <c r="J18" s="9">
        <v>0</v>
      </c>
      <c r="K18" s="9">
        <v>1243</v>
      </c>
      <c r="L18" s="9">
        <f t="shared" si="2"/>
        <v>1243</v>
      </c>
      <c r="M18" s="9">
        <v>0</v>
      </c>
      <c r="N18" s="9">
        <v>0</v>
      </c>
      <c r="O18" s="9">
        <v>0</v>
      </c>
      <c r="P18" s="9">
        <v>0</v>
      </c>
      <c r="Q18" s="9"/>
      <c r="R18" s="9">
        <f t="shared" si="3"/>
        <v>0</v>
      </c>
      <c r="S18" s="9"/>
      <c r="T18" s="9">
        <v>0</v>
      </c>
      <c r="U18" s="9"/>
      <c r="V18" s="9"/>
      <c r="W18" s="9">
        <v>0</v>
      </c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</row>
    <row r="19" spans="1:37" ht="45" customHeight="1">
      <c r="A19" s="8" t="s">
        <v>28</v>
      </c>
      <c r="B19" s="9"/>
      <c r="C19" s="9">
        <f t="shared" si="4"/>
        <v>0</v>
      </c>
      <c r="D19" s="9">
        <v>0</v>
      </c>
      <c r="E19" s="9"/>
      <c r="F19" s="9">
        <f t="shared" si="0"/>
        <v>0</v>
      </c>
      <c r="G19" s="9">
        <v>0</v>
      </c>
      <c r="H19" s="9"/>
      <c r="I19" s="9">
        <f t="shared" si="1"/>
        <v>0</v>
      </c>
      <c r="J19" s="9">
        <v>0</v>
      </c>
      <c r="K19" s="9">
        <v>467</v>
      </c>
      <c r="L19" s="9">
        <f t="shared" si="2"/>
        <v>467</v>
      </c>
      <c r="M19" s="9">
        <v>0</v>
      </c>
      <c r="N19" s="9">
        <v>0</v>
      </c>
      <c r="O19" s="9">
        <v>0</v>
      </c>
      <c r="P19" s="9">
        <v>0</v>
      </c>
      <c r="Q19" s="9"/>
      <c r="R19" s="9">
        <f t="shared" si="3"/>
        <v>0</v>
      </c>
      <c r="S19" s="9"/>
      <c r="T19" s="9">
        <v>0</v>
      </c>
      <c r="U19" s="9"/>
      <c r="V19" s="9"/>
      <c r="W19" s="9">
        <v>0</v>
      </c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</row>
    <row r="20" spans="1:37" ht="45" customHeight="1">
      <c r="A20" s="8" t="s">
        <v>29</v>
      </c>
      <c r="B20" s="9">
        <v>289</v>
      </c>
      <c r="C20" s="9">
        <f t="shared" si="4"/>
        <v>289</v>
      </c>
      <c r="D20" s="9">
        <v>0</v>
      </c>
      <c r="E20" s="9"/>
      <c r="F20" s="9">
        <f t="shared" si="0"/>
        <v>0</v>
      </c>
      <c r="G20" s="9">
        <v>0</v>
      </c>
      <c r="H20" s="9">
        <v>867</v>
      </c>
      <c r="I20" s="9">
        <f t="shared" si="1"/>
        <v>867</v>
      </c>
      <c r="J20" s="9">
        <v>0</v>
      </c>
      <c r="K20" s="9">
        <v>456</v>
      </c>
      <c r="L20" s="9">
        <f t="shared" si="2"/>
        <v>456</v>
      </c>
      <c r="M20" s="9">
        <v>0</v>
      </c>
      <c r="N20" s="9">
        <v>0</v>
      </c>
      <c r="O20" s="9">
        <v>0</v>
      </c>
      <c r="P20" s="9"/>
      <c r="Q20" s="9"/>
      <c r="R20" s="9">
        <f t="shared" si="3"/>
        <v>0</v>
      </c>
      <c r="S20" s="9"/>
      <c r="T20" s="9">
        <v>0</v>
      </c>
      <c r="U20" s="9"/>
      <c r="V20" s="9"/>
      <c r="W20" s="9">
        <v>0</v>
      </c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</row>
    <row r="21" spans="1:37" ht="45" customHeight="1">
      <c r="A21" s="8" t="s">
        <v>30</v>
      </c>
      <c r="B21" s="9">
        <v>618</v>
      </c>
      <c r="C21" s="9">
        <f t="shared" si="4"/>
        <v>618</v>
      </c>
      <c r="D21" s="9">
        <v>0</v>
      </c>
      <c r="E21" s="9"/>
      <c r="F21" s="9">
        <f t="shared" si="0"/>
        <v>0</v>
      </c>
      <c r="G21" s="9">
        <v>0</v>
      </c>
      <c r="H21" s="9">
        <v>3236</v>
      </c>
      <c r="I21" s="9">
        <f t="shared" si="1"/>
        <v>1389</v>
      </c>
      <c r="J21" s="9">
        <v>1847</v>
      </c>
      <c r="K21" s="9">
        <v>500</v>
      </c>
      <c r="L21" s="9">
        <f t="shared" si="2"/>
        <v>470</v>
      </c>
      <c r="M21" s="9">
        <v>30</v>
      </c>
      <c r="N21" s="9">
        <v>0</v>
      </c>
      <c r="O21" s="9">
        <v>0</v>
      </c>
      <c r="P21" s="9"/>
      <c r="Q21" s="9"/>
      <c r="R21" s="9">
        <f t="shared" si="3"/>
        <v>0</v>
      </c>
      <c r="S21" s="9"/>
      <c r="T21" s="9">
        <v>0</v>
      </c>
      <c r="U21" s="9"/>
      <c r="V21" s="9"/>
      <c r="W21" s="9">
        <v>0</v>
      </c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</row>
    <row r="22" spans="1:37" ht="45" customHeight="1">
      <c r="A22" s="8" t="s">
        <v>31</v>
      </c>
      <c r="B22" s="9"/>
      <c r="C22" s="9">
        <f t="shared" si="4"/>
        <v>0</v>
      </c>
      <c r="D22" s="9">
        <v>0</v>
      </c>
      <c r="E22" s="9"/>
      <c r="F22" s="9">
        <f t="shared" si="0"/>
        <v>0</v>
      </c>
      <c r="G22" s="9">
        <v>0</v>
      </c>
      <c r="H22" s="9">
        <v>1043</v>
      </c>
      <c r="I22" s="9">
        <f t="shared" si="1"/>
        <v>1043</v>
      </c>
      <c r="J22" s="9">
        <v>0</v>
      </c>
      <c r="K22" s="9">
        <v>555</v>
      </c>
      <c r="L22" s="9">
        <f t="shared" si="2"/>
        <v>555</v>
      </c>
      <c r="M22" s="9">
        <v>0</v>
      </c>
      <c r="N22" s="9">
        <v>0</v>
      </c>
      <c r="O22" s="9"/>
      <c r="P22" s="9"/>
      <c r="Q22" s="9"/>
      <c r="R22" s="9">
        <f t="shared" si="3"/>
        <v>0</v>
      </c>
      <c r="S22" s="9"/>
      <c r="T22" s="9">
        <v>0</v>
      </c>
      <c r="U22" s="9"/>
      <c r="V22" s="9"/>
      <c r="W22" s="9">
        <v>0</v>
      </c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</row>
    <row r="23" spans="1:37" ht="45" customHeight="1">
      <c r="A23" s="8" t="s">
        <v>32</v>
      </c>
      <c r="B23" s="9"/>
      <c r="C23" s="9">
        <f t="shared" si="4"/>
        <v>0</v>
      </c>
      <c r="D23" s="9">
        <v>0</v>
      </c>
      <c r="E23" s="9"/>
      <c r="F23" s="9">
        <f t="shared" si="0"/>
        <v>0</v>
      </c>
      <c r="G23" s="9">
        <v>0</v>
      </c>
      <c r="H23" s="9">
        <v>1368</v>
      </c>
      <c r="I23" s="9">
        <f t="shared" si="1"/>
        <v>1368</v>
      </c>
      <c r="J23" s="9">
        <v>0</v>
      </c>
      <c r="K23" s="9">
        <v>380</v>
      </c>
      <c r="L23" s="9">
        <f t="shared" si="2"/>
        <v>380</v>
      </c>
      <c r="M23" s="9">
        <v>0</v>
      </c>
      <c r="N23" s="9">
        <v>0</v>
      </c>
      <c r="O23" s="9"/>
      <c r="P23" s="9"/>
      <c r="Q23" s="9"/>
      <c r="R23" s="9">
        <f t="shared" si="3"/>
        <v>0</v>
      </c>
      <c r="S23" s="9"/>
      <c r="T23" s="9">
        <v>0</v>
      </c>
      <c r="U23" s="9"/>
      <c r="V23" s="9"/>
      <c r="W23" s="9">
        <v>0</v>
      </c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</row>
    <row r="24" spans="1:37" ht="45" customHeight="1">
      <c r="A24" s="8" t="s">
        <v>33</v>
      </c>
      <c r="B24" s="9"/>
      <c r="C24" s="9">
        <f t="shared" si="4"/>
        <v>0</v>
      </c>
      <c r="D24" s="9">
        <v>0</v>
      </c>
      <c r="E24" s="9"/>
      <c r="F24" s="9">
        <f t="shared" si="0"/>
        <v>0</v>
      </c>
      <c r="G24" s="9">
        <v>0</v>
      </c>
      <c r="H24" s="9"/>
      <c r="I24" s="9">
        <f t="shared" si="1"/>
        <v>0</v>
      </c>
      <c r="J24" s="9">
        <v>0</v>
      </c>
      <c r="K24" s="9">
        <v>708</v>
      </c>
      <c r="L24" s="9">
        <f t="shared" si="2"/>
        <v>694</v>
      </c>
      <c r="M24" s="9">
        <v>14</v>
      </c>
      <c r="N24" s="9">
        <v>0</v>
      </c>
      <c r="O24" s="9"/>
      <c r="P24" s="9"/>
      <c r="Q24" s="9"/>
      <c r="R24" s="9">
        <f t="shared" si="3"/>
        <v>0</v>
      </c>
      <c r="S24" s="9"/>
      <c r="T24" s="9">
        <v>0</v>
      </c>
      <c r="U24" s="9"/>
      <c r="V24" s="9"/>
      <c r="W24" s="9">
        <v>0</v>
      </c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</row>
    <row r="25" spans="1:37" ht="45" customHeight="1">
      <c r="A25" s="8" t="s">
        <v>34</v>
      </c>
      <c r="B25" s="9">
        <v>1396</v>
      </c>
      <c r="C25" s="9">
        <f t="shared" si="4"/>
        <v>1396</v>
      </c>
      <c r="D25" s="9">
        <v>0</v>
      </c>
      <c r="E25" s="9"/>
      <c r="F25" s="9">
        <f t="shared" si="0"/>
        <v>0</v>
      </c>
      <c r="G25" s="9">
        <v>0</v>
      </c>
      <c r="H25" s="9">
        <v>520</v>
      </c>
      <c r="I25" s="9">
        <f t="shared" si="1"/>
        <v>364</v>
      </c>
      <c r="J25" s="9">
        <v>156</v>
      </c>
      <c r="K25" s="9">
        <v>1192</v>
      </c>
      <c r="L25" s="9">
        <f t="shared" si="2"/>
        <v>1180</v>
      </c>
      <c r="M25" s="9">
        <v>12</v>
      </c>
      <c r="N25" s="9">
        <v>0</v>
      </c>
      <c r="O25" s="9"/>
      <c r="P25" s="9"/>
      <c r="Q25" s="9"/>
      <c r="R25" s="9">
        <f t="shared" si="3"/>
        <v>0</v>
      </c>
      <c r="S25" s="9"/>
      <c r="T25" s="9">
        <v>0</v>
      </c>
      <c r="U25" s="9"/>
      <c r="V25" s="9"/>
      <c r="W25" s="9">
        <v>0</v>
      </c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</row>
    <row r="26" spans="1:37" ht="45" customHeight="1">
      <c r="A26" s="8" t="s">
        <v>35</v>
      </c>
      <c r="B26" s="9">
        <v>1547</v>
      </c>
      <c r="C26" s="9">
        <f t="shared" si="4"/>
        <v>1522</v>
      </c>
      <c r="D26" s="9">
        <v>25</v>
      </c>
      <c r="E26" s="9"/>
      <c r="F26" s="9">
        <f t="shared" si="0"/>
        <v>0</v>
      </c>
      <c r="G26" s="9">
        <v>0</v>
      </c>
      <c r="H26" s="9"/>
      <c r="I26" s="9">
        <f t="shared" si="1"/>
        <v>0</v>
      </c>
      <c r="J26" s="9">
        <v>0</v>
      </c>
      <c r="K26" s="9">
        <v>520</v>
      </c>
      <c r="L26" s="9">
        <f t="shared" si="2"/>
        <v>520</v>
      </c>
      <c r="M26" s="9">
        <v>0</v>
      </c>
      <c r="N26" s="9">
        <v>0</v>
      </c>
      <c r="O26" s="9"/>
      <c r="P26" s="9"/>
      <c r="Q26" s="9"/>
      <c r="R26" s="9">
        <f t="shared" si="3"/>
        <v>0</v>
      </c>
      <c r="S26" s="9"/>
      <c r="T26" s="9">
        <v>0</v>
      </c>
      <c r="U26" s="9"/>
      <c r="V26" s="9"/>
      <c r="W26" s="9">
        <v>0</v>
      </c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</row>
    <row r="27" spans="1:37" ht="45" customHeight="1">
      <c r="A27" s="8" t="s">
        <v>36</v>
      </c>
      <c r="B27" s="9"/>
      <c r="C27" s="9">
        <f t="shared" si="4"/>
        <v>0</v>
      </c>
      <c r="D27" s="9">
        <v>0</v>
      </c>
      <c r="E27" s="9"/>
      <c r="F27" s="9">
        <f t="shared" si="0"/>
        <v>0</v>
      </c>
      <c r="G27" s="9">
        <v>0</v>
      </c>
      <c r="H27" s="9">
        <v>376</v>
      </c>
      <c r="I27" s="9">
        <f t="shared" si="1"/>
        <v>376</v>
      </c>
      <c r="J27" s="9">
        <v>0</v>
      </c>
      <c r="K27" s="9">
        <v>523</v>
      </c>
      <c r="L27" s="9">
        <f t="shared" si="2"/>
        <v>523</v>
      </c>
      <c r="M27" s="9">
        <v>0</v>
      </c>
      <c r="N27" s="9">
        <v>0</v>
      </c>
      <c r="O27" s="9"/>
      <c r="P27" s="9"/>
      <c r="Q27" s="9"/>
      <c r="R27" s="9">
        <f t="shared" si="3"/>
        <v>0</v>
      </c>
      <c r="S27" s="9"/>
      <c r="T27" s="9">
        <v>0</v>
      </c>
      <c r="U27" s="9"/>
      <c r="V27" s="9"/>
      <c r="W27" s="9">
        <v>0</v>
      </c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</row>
    <row r="28" spans="1:37" ht="45" customHeight="1">
      <c r="A28" s="8" t="s">
        <v>37</v>
      </c>
      <c r="B28" s="9"/>
      <c r="C28" s="9">
        <f t="shared" si="4"/>
        <v>0</v>
      </c>
      <c r="D28" s="9">
        <v>0</v>
      </c>
      <c r="E28" s="9"/>
      <c r="F28" s="9">
        <f t="shared" si="0"/>
        <v>0</v>
      </c>
      <c r="G28" s="9">
        <v>0</v>
      </c>
      <c r="H28" s="9"/>
      <c r="I28" s="9">
        <f t="shared" si="1"/>
        <v>0</v>
      </c>
      <c r="J28" s="9">
        <v>0</v>
      </c>
      <c r="K28" s="9">
        <v>158</v>
      </c>
      <c r="L28" s="9">
        <f t="shared" si="2"/>
        <v>158</v>
      </c>
      <c r="M28" s="9">
        <v>0</v>
      </c>
      <c r="N28" s="9">
        <v>0</v>
      </c>
      <c r="O28" s="9"/>
      <c r="P28" s="9"/>
      <c r="Q28" s="9"/>
      <c r="R28" s="9">
        <f t="shared" si="3"/>
        <v>0</v>
      </c>
      <c r="S28" s="9"/>
      <c r="T28" s="9">
        <v>0</v>
      </c>
      <c r="U28" s="9"/>
      <c r="V28" s="9"/>
      <c r="W28" s="9">
        <v>0</v>
      </c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</row>
    <row r="29" spans="1:37" ht="45" customHeight="1">
      <c r="A29" s="8" t="s">
        <v>38</v>
      </c>
      <c r="B29" s="9">
        <v>720</v>
      </c>
      <c r="C29" s="9">
        <f t="shared" si="4"/>
        <v>720</v>
      </c>
      <c r="D29" s="9">
        <v>0</v>
      </c>
      <c r="E29" s="9"/>
      <c r="F29" s="9">
        <f t="shared" si="0"/>
        <v>0</v>
      </c>
      <c r="G29" s="9">
        <v>0</v>
      </c>
      <c r="H29" s="9">
        <v>3693</v>
      </c>
      <c r="I29" s="9">
        <f t="shared" si="1"/>
        <v>2983</v>
      </c>
      <c r="J29" s="9">
        <v>710</v>
      </c>
      <c r="K29" s="9">
        <v>1334</v>
      </c>
      <c r="L29" s="9">
        <f t="shared" si="2"/>
        <v>1314</v>
      </c>
      <c r="M29" s="9">
        <v>20</v>
      </c>
      <c r="N29" s="9">
        <v>0</v>
      </c>
      <c r="O29" s="9"/>
      <c r="P29" s="9"/>
      <c r="Q29" s="9"/>
      <c r="R29" s="9">
        <f t="shared" si="3"/>
        <v>0</v>
      </c>
      <c r="S29" s="9"/>
      <c r="T29" s="9">
        <v>0</v>
      </c>
      <c r="U29" s="9"/>
      <c r="V29" s="9"/>
      <c r="W29" s="9">
        <v>0</v>
      </c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</row>
    <row r="30" spans="1:37" ht="45" customHeight="1">
      <c r="A30" s="8" t="s">
        <v>39</v>
      </c>
      <c r="B30" s="9"/>
      <c r="C30" s="9">
        <f t="shared" si="4"/>
        <v>0</v>
      </c>
      <c r="D30" s="9">
        <v>0</v>
      </c>
      <c r="E30" s="9"/>
      <c r="F30" s="9">
        <f t="shared" si="0"/>
        <v>0</v>
      </c>
      <c r="G30" s="9">
        <v>0</v>
      </c>
      <c r="H30" s="9"/>
      <c r="I30" s="9">
        <f t="shared" si="1"/>
        <v>0</v>
      </c>
      <c r="J30" s="9">
        <v>0</v>
      </c>
      <c r="K30" s="9">
        <v>211</v>
      </c>
      <c r="L30" s="9">
        <f t="shared" si="2"/>
        <v>211</v>
      </c>
      <c r="M30" s="9">
        <v>0</v>
      </c>
      <c r="N30" s="9">
        <v>0</v>
      </c>
      <c r="O30" s="9"/>
      <c r="P30" s="9"/>
      <c r="Q30" s="9"/>
      <c r="R30" s="9">
        <f t="shared" si="3"/>
        <v>0</v>
      </c>
      <c r="S30" s="9"/>
      <c r="T30" s="9">
        <v>0</v>
      </c>
      <c r="U30" s="9"/>
      <c r="V30" s="9"/>
      <c r="W30" s="9">
        <v>0</v>
      </c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</row>
    <row r="31" spans="1:37" ht="45" customHeight="1">
      <c r="A31" s="8" t="s">
        <v>40</v>
      </c>
      <c r="B31" s="9">
        <v>1292</v>
      </c>
      <c r="C31" s="9">
        <f t="shared" si="4"/>
        <v>1292</v>
      </c>
      <c r="D31" s="9">
        <v>0</v>
      </c>
      <c r="E31" s="9"/>
      <c r="F31" s="9">
        <f t="shared" si="0"/>
        <v>0</v>
      </c>
      <c r="G31" s="9">
        <v>0</v>
      </c>
      <c r="H31" s="9">
        <v>802</v>
      </c>
      <c r="I31" s="9">
        <f t="shared" si="1"/>
        <v>617</v>
      </c>
      <c r="J31" s="9">
        <v>185</v>
      </c>
      <c r="K31" s="9">
        <v>1304</v>
      </c>
      <c r="L31" s="9">
        <f t="shared" si="2"/>
        <v>1279</v>
      </c>
      <c r="M31" s="9">
        <v>25</v>
      </c>
      <c r="N31" s="9">
        <v>0</v>
      </c>
      <c r="O31" s="9"/>
      <c r="P31" s="9"/>
      <c r="Q31" s="9"/>
      <c r="R31" s="9">
        <f t="shared" si="3"/>
        <v>0</v>
      </c>
      <c r="S31" s="9"/>
      <c r="T31" s="9">
        <v>0</v>
      </c>
      <c r="U31" s="9"/>
      <c r="V31" s="9"/>
      <c r="W31" s="9">
        <v>0</v>
      </c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</row>
    <row r="32" spans="1:37" ht="45" customHeight="1">
      <c r="A32" s="8" t="s">
        <v>41</v>
      </c>
      <c r="B32" s="9"/>
      <c r="C32" s="9">
        <f t="shared" si="4"/>
        <v>0</v>
      </c>
      <c r="D32" s="9">
        <f>3-3</f>
        <v>0</v>
      </c>
      <c r="E32" s="9"/>
      <c r="F32" s="9">
        <f t="shared" si="0"/>
        <v>0</v>
      </c>
      <c r="G32" s="9">
        <v>0</v>
      </c>
      <c r="H32" s="9">
        <v>997</v>
      </c>
      <c r="I32" s="9">
        <f t="shared" si="1"/>
        <v>997</v>
      </c>
      <c r="J32" s="9">
        <v>0</v>
      </c>
      <c r="K32" s="9">
        <v>600</v>
      </c>
      <c r="L32" s="9">
        <f t="shared" si="2"/>
        <v>600</v>
      </c>
      <c r="M32" s="9">
        <v>0</v>
      </c>
      <c r="N32" s="9">
        <v>0</v>
      </c>
      <c r="O32" s="9"/>
      <c r="P32" s="9"/>
      <c r="Q32" s="9"/>
      <c r="R32" s="9">
        <f t="shared" si="3"/>
        <v>0</v>
      </c>
      <c r="S32" s="9"/>
      <c r="T32" s="9">
        <v>0</v>
      </c>
      <c r="U32" s="9"/>
      <c r="V32" s="9"/>
      <c r="W32" s="9">
        <v>0</v>
      </c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</row>
    <row r="33" spans="1:37" ht="45" customHeight="1">
      <c r="A33" s="8" t="s">
        <v>42</v>
      </c>
      <c r="B33" s="9"/>
      <c r="C33" s="9">
        <f t="shared" si="4"/>
        <v>0</v>
      </c>
      <c r="D33" s="9">
        <v>0</v>
      </c>
      <c r="E33" s="9"/>
      <c r="F33" s="9">
        <f t="shared" si="0"/>
        <v>0</v>
      </c>
      <c r="G33" s="9">
        <v>0</v>
      </c>
      <c r="H33" s="9">
        <v>207</v>
      </c>
      <c r="I33" s="9">
        <f t="shared" si="1"/>
        <v>207</v>
      </c>
      <c r="J33" s="9">
        <v>0</v>
      </c>
      <c r="K33" s="9"/>
      <c r="L33" s="9">
        <f t="shared" si="2"/>
        <v>0</v>
      </c>
      <c r="M33" s="9"/>
      <c r="N33" s="9">
        <v>0</v>
      </c>
      <c r="O33" s="9"/>
      <c r="P33" s="9"/>
      <c r="Q33" s="9"/>
      <c r="R33" s="9">
        <f t="shared" si="3"/>
        <v>0</v>
      </c>
      <c r="S33" s="9"/>
      <c r="T33" s="9">
        <v>0</v>
      </c>
      <c r="U33" s="9"/>
      <c r="V33" s="9"/>
      <c r="W33" s="9">
        <v>0</v>
      </c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</row>
    <row r="34" spans="1:37" ht="45" customHeight="1">
      <c r="A34" s="8" t="s">
        <v>43</v>
      </c>
      <c r="B34" s="9">
        <v>1917</v>
      </c>
      <c r="C34" s="9">
        <f t="shared" si="4"/>
        <v>1867</v>
      </c>
      <c r="D34" s="9">
        <v>50</v>
      </c>
      <c r="E34" s="9"/>
      <c r="F34" s="9">
        <f t="shared" si="0"/>
        <v>0</v>
      </c>
      <c r="G34" s="9">
        <v>0</v>
      </c>
      <c r="H34" s="9">
        <v>763</v>
      </c>
      <c r="I34" s="9">
        <f t="shared" si="1"/>
        <v>763</v>
      </c>
      <c r="J34" s="9">
        <v>0</v>
      </c>
      <c r="K34" s="9">
        <v>750</v>
      </c>
      <c r="L34" s="9">
        <f t="shared" si="2"/>
        <v>750</v>
      </c>
      <c r="M34" s="9">
        <v>0</v>
      </c>
      <c r="N34" s="9">
        <v>0</v>
      </c>
      <c r="O34" s="9"/>
      <c r="P34" s="9"/>
      <c r="Q34" s="9"/>
      <c r="R34" s="9">
        <f t="shared" si="3"/>
        <v>0</v>
      </c>
      <c r="S34" s="9"/>
      <c r="T34" s="9">
        <v>0</v>
      </c>
      <c r="U34" s="9"/>
      <c r="V34" s="9"/>
      <c r="W34" s="9">
        <v>0</v>
      </c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</row>
    <row r="35" spans="1:37" ht="45" customHeight="1">
      <c r="A35" s="8" t="s">
        <v>44</v>
      </c>
      <c r="B35" s="9"/>
      <c r="C35" s="9">
        <f t="shared" si="4"/>
        <v>0</v>
      </c>
      <c r="D35" s="9">
        <v>0</v>
      </c>
      <c r="E35" s="9"/>
      <c r="F35" s="9">
        <f t="shared" si="0"/>
        <v>0</v>
      </c>
      <c r="G35" s="9">
        <v>0</v>
      </c>
      <c r="H35" s="9"/>
      <c r="I35" s="9">
        <f t="shared" si="1"/>
        <v>0</v>
      </c>
      <c r="J35" s="9">
        <v>0</v>
      </c>
      <c r="K35" s="9">
        <v>502</v>
      </c>
      <c r="L35" s="9">
        <f t="shared" si="2"/>
        <v>478</v>
      </c>
      <c r="M35" s="9">
        <v>24</v>
      </c>
      <c r="N35" s="9">
        <v>0</v>
      </c>
      <c r="O35" s="9">
        <v>0</v>
      </c>
      <c r="P35" s="9"/>
      <c r="Q35" s="9"/>
      <c r="R35" s="9">
        <f t="shared" si="3"/>
        <v>0</v>
      </c>
      <c r="S35" s="9"/>
      <c r="T35" s="9">
        <v>0</v>
      </c>
      <c r="U35" s="9"/>
      <c r="V35" s="9"/>
      <c r="W35" s="9">
        <v>0</v>
      </c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</row>
    <row r="36" spans="1:37" ht="45" customHeight="1">
      <c r="A36" s="8" t="s">
        <v>45</v>
      </c>
      <c r="B36" s="9">
        <v>1700</v>
      </c>
      <c r="C36" s="9">
        <f t="shared" si="4"/>
        <v>1700</v>
      </c>
      <c r="D36" s="9">
        <v>0</v>
      </c>
      <c r="E36" s="9"/>
      <c r="F36" s="9">
        <f t="shared" si="0"/>
        <v>0</v>
      </c>
      <c r="G36" s="9">
        <v>0</v>
      </c>
      <c r="H36" s="9">
        <v>1003</v>
      </c>
      <c r="I36" s="9">
        <f t="shared" si="1"/>
        <v>987</v>
      </c>
      <c r="J36" s="9">
        <v>16</v>
      </c>
      <c r="K36" s="9">
        <v>685</v>
      </c>
      <c r="L36" s="9">
        <f t="shared" si="2"/>
        <v>685</v>
      </c>
      <c r="M36" s="9">
        <v>0</v>
      </c>
      <c r="N36" s="9">
        <v>0</v>
      </c>
      <c r="O36" s="9"/>
      <c r="P36" s="9"/>
      <c r="Q36" s="9"/>
      <c r="R36" s="9">
        <f t="shared" si="3"/>
        <v>0</v>
      </c>
      <c r="S36" s="9"/>
      <c r="T36" s="9">
        <v>0</v>
      </c>
      <c r="U36" s="9"/>
      <c r="V36" s="9"/>
      <c r="W36" s="9">
        <v>0</v>
      </c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</row>
    <row r="37" spans="1:37" ht="45" customHeight="1">
      <c r="A37" s="8" t="s">
        <v>46</v>
      </c>
      <c r="B37" s="9"/>
      <c r="C37" s="9">
        <f t="shared" si="4"/>
        <v>0</v>
      </c>
      <c r="D37" s="9">
        <v>0</v>
      </c>
      <c r="E37" s="9"/>
      <c r="F37" s="9">
        <f t="shared" si="0"/>
        <v>0</v>
      </c>
      <c r="G37" s="9">
        <v>0</v>
      </c>
      <c r="H37" s="9">
        <v>207</v>
      </c>
      <c r="I37" s="9">
        <f t="shared" si="1"/>
        <v>22</v>
      </c>
      <c r="J37" s="9">
        <v>185</v>
      </c>
      <c r="K37" s="9">
        <v>800</v>
      </c>
      <c r="L37" s="9">
        <f t="shared" si="2"/>
        <v>797</v>
      </c>
      <c r="M37" s="9">
        <v>3</v>
      </c>
      <c r="N37" s="9">
        <v>0</v>
      </c>
      <c r="O37" s="9"/>
      <c r="P37" s="9"/>
      <c r="Q37" s="9"/>
      <c r="R37" s="9">
        <f t="shared" si="3"/>
        <v>0</v>
      </c>
      <c r="S37" s="9"/>
      <c r="T37" s="9">
        <v>0</v>
      </c>
      <c r="U37" s="9"/>
      <c r="V37" s="9"/>
      <c r="W37" s="9">
        <v>0</v>
      </c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</row>
    <row r="38" spans="1:37" ht="45" customHeight="1">
      <c r="A38" s="8" t="s">
        <v>47</v>
      </c>
      <c r="B38" s="9"/>
      <c r="C38" s="9">
        <f t="shared" si="4"/>
        <v>0</v>
      </c>
      <c r="D38" s="9">
        <v>0</v>
      </c>
      <c r="E38" s="9"/>
      <c r="F38" s="9">
        <f t="shared" si="0"/>
        <v>0</v>
      </c>
      <c r="G38" s="9">
        <v>0</v>
      </c>
      <c r="H38" s="9"/>
      <c r="I38" s="9">
        <f t="shared" si="1"/>
        <v>0</v>
      </c>
      <c r="J38" s="9">
        <v>0</v>
      </c>
      <c r="K38" s="9">
        <v>350</v>
      </c>
      <c r="L38" s="9">
        <f t="shared" si="2"/>
        <v>350</v>
      </c>
      <c r="M38" s="9">
        <v>0</v>
      </c>
      <c r="N38" s="9">
        <v>0</v>
      </c>
      <c r="O38" s="9"/>
      <c r="P38" s="9"/>
      <c r="Q38" s="9"/>
      <c r="R38" s="9">
        <f t="shared" si="3"/>
        <v>0</v>
      </c>
      <c r="S38" s="9"/>
      <c r="T38" s="9">
        <v>0</v>
      </c>
      <c r="U38" s="9"/>
      <c r="V38" s="9"/>
      <c r="W38" s="9">
        <v>0</v>
      </c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</row>
    <row r="39" spans="1:37" ht="45" customHeight="1">
      <c r="A39" s="8" t="s">
        <v>48</v>
      </c>
      <c r="B39" s="9"/>
      <c r="C39" s="9">
        <f t="shared" si="4"/>
        <v>0</v>
      </c>
      <c r="D39" s="9">
        <v>0</v>
      </c>
      <c r="E39" s="9"/>
      <c r="F39" s="9">
        <f t="shared" si="0"/>
        <v>0</v>
      </c>
      <c r="G39" s="9">
        <v>0</v>
      </c>
      <c r="H39" s="9">
        <v>1155</v>
      </c>
      <c r="I39" s="9">
        <f t="shared" si="1"/>
        <v>357</v>
      </c>
      <c r="J39" s="9">
        <v>798</v>
      </c>
      <c r="K39" s="9">
        <v>600</v>
      </c>
      <c r="L39" s="9">
        <f t="shared" si="2"/>
        <v>600</v>
      </c>
      <c r="M39" s="9">
        <v>0</v>
      </c>
      <c r="N39" s="9">
        <v>0</v>
      </c>
      <c r="O39" s="9"/>
      <c r="P39" s="9"/>
      <c r="Q39" s="9"/>
      <c r="R39" s="9">
        <f t="shared" si="3"/>
        <v>0</v>
      </c>
      <c r="S39" s="9"/>
      <c r="T39" s="9">
        <v>0</v>
      </c>
      <c r="U39" s="9"/>
      <c r="V39" s="9"/>
      <c r="W39" s="9">
        <v>0</v>
      </c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</row>
    <row r="40" spans="1:37" ht="45" customHeight="1">
      <c r="A40" s="8" t="s">
        <v>49</v>
      </c>
      <c r="B40" s="9"/>
      <c r="C40" s="9">
        <f t="shared" si="4"/>
        <v>0</v>
      </c>
      <c r="D40" s="9">
        <v>0</v>
      </c>
      <c r="E40" s="9"/>
      <c r="F40" s="9">
        <f t="shared" si="0"/>
        <v>0</v>
      </c>
      <c r="G40" s="9">
        <v>0</v>
      </c>
      <c r="H40" s="9">
        <v>376</v>
      </c>
      <c r="I40" s="9">
        <f t="shared" si="1"/>
        <v>286</v>
      </c>
      <c r="J40" s="9">
        <f>151-61</f>
        <v>90</v>
      </c>
      <c r="K40" s="9"/>
      <c r="L40" s="9">
        <f t="shared" si="2"/>
        <v>0</v>
      </c>
      <c r="M40" s="9">
        <v>0</v>
      </c>
      <c r="N40" s="9">
        <v>0</v>
      </c>
      <c r="O40" s="9"/>
      <c r="P40" s="9"/>
      <c r="Q40" s="9"/>
      <c r="R40" s="9">
        <f t="shared" si="3"/>
        <v>0</v>
      </c>
      <c r="S40" s="9"/>
      <c r="T40" s="9">
        <v>0</v>
      </c>
      <c r="U40" s="9"/>
      <c r="V40" s="9"/>
      <c r="W40" s="9">
        <v>0</v>
      </c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</row>
    <row r="41" spans="1:37" ht="45" customHeight="1">
      <c r="A41" s="8" t="s">
        <v>50</v>
      </c>
      <c r="B41" s="9"/>
      <c r="C41" s="9">
        <f t="shared" si="4"/>
        <v>0</v>
      </c>
      <c r="D41" s="9">
        <v>0</v>
      </c>
      <c r="E41" s="9"/>
      <c r="F41" s="9">
        <f t="shared" si="0"/>
        <v>0</v>
      </c>
      <c r="G41" s="9">
        <v>0</v>
      </c>
      <c r="H41" s="9">
        <v>1685</v>
      </c>
      <c r="I41" s="9">
        <f t="shared" si="1"/>
        <v>1685</v>
      </c>
      <c r="J41" s="9">
        <v>0</v>
      </c>
      <c r="K41" s="9">
        <v>220</v>
      </c>
      <c r="L41" s="9">
        <f t="shared" si="2"/>
        <v>220</v>
      </c>
      <c r="M41" s="9">
        <v>0</v>
      </c>
      <c r="N41" s="9">
        <v>0</v>
      </c>
      <c r="O41" s="9"/>
      <c r="P41" s="9"/>
      <c r="Q41" s="9"/>
      <c r="R41" s="9">
        <f t="shared" si="3"/>
        <v>0</v>
      </c>
      <c r="S41" s="9"/>
      <c r="T41" s="9">
        <v>0</v>
      </c>
      <c r="U41" s="9"/>
      <c r="V41" s="9"/>
      <c r="W41" s="9">
        <v>0</v>
      </c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</row>
    <row r="42" spans="1:37" ht="45" customHeight="1">
      <c r="A42" s="8" t="s">
        <v>51</v>
      </c>
      <c r="B42" s="9">
        <v>3510</v>
      </c>
      <c r="C42" s="9">
        <f t="shared" si="4"/>
        <v>3495</v>
      </c>
      <c r="D42" s="9">
        <v>15</v>
      </c>
      <c r="E42" s="9">
        <v>688</v>
      </c>
      <c r="F42" s="9">
        <f t="shared" si="0"/>
        <v>671</v>
      </c>
      <c r="G42" s="9">
        <v>17</v>
      </c>
      <c r="H42" s="9">
        <v>2120</v>
      </c>
      <c r="I42" s="9">
        <f t="shared" si="1"/>
        <v>2120</v>
      </c>
      <c r="J42" s="9">
        <v>0</v>
      </c>
      <c r="K42" s="9">
        <v>1300</v>
      </c>
      <c r="L42" s="9">
        <f t="shared" si="2"/>
        <v>1300</v>
      </c>
      <c r="M42" s="9">
        <v>0</v>
      </c>
      <c r="N42" s="9">
        <v>0</v>
      </c>
      <c r="O42" s="9">
        <v>0</v>
      </c>
      <c r="P42" s="9">
        <v>0</v>
      </c>
      <c r="Q42" s="9">
        <v>1914</v>
      </c>
      <c r="R42" s="9">
        <f t="shared" si="3"/>
        <v>1914</v>
      </c>
      <c r="S42" s="9">
        <v>0</v>
      </c>
      <c r="T42" s="9">
        <v>0</v>
      </c>
      <c r="U42" s="9">
        <v>0</v>
      </c>
      <c r="V42" s="9"/>
      <c r="W42" s="9">
        <v>0</v>
      </c>
      <c r="X42" s="9">
        <v>0</v>
      </c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</row>
    <row r="43" spans="1:37" ht="48" customHeight="1">
      <c r="A43" s="8" t="s">
        <v>52</v>
      </c>
      <c r="B43" s="9">
        <v>1200</v>
      </c>
      <c r="C43" s="9">
        <f t="shared" si="4"/>
        <v>1200</v>
      </c>
      <c r="D43" s="9">
        <v>0</v>
      </c>
      <c r="E43" s="9">
        <v>1050</v>
      </c>
      <c r="F43" s="9">
        <f t="shared" si="0"/>
        <v>1050</v>
      </c>
      <c r="G43" s="9">
        <v>0</v>
      </c>
      <c r="H43" s="9">
        <v>1445</v>
      </c>
      <c r="I43" s="9">
        <f t="shared" si="1"/>
        <v>1445</v>
      </c>
      <c r="J43" s="9">
        <v>0</v>
      </c>
      <c r="K43" s="9">
        <v>150</v>
      </c>
      <c r="L43" s="9">
        <f t="shared" si="2"/>
        <v>150</v>
      </c>
      <c r="M43" s="9">
        <v>0</v>
      </c>
      <c r="N43" s="9">
        <v>0</v>
      </c>
      <c r="O43" s="9">
        <v>0</v>
      </c>
      <c r="P43" s="9">
        <v>0</v>
      </c>
      <c r="Q43" s="9"/>
      <c r="R43" s="9">
        <f t="shared" si="3"/>
        <v>0</v>
      </c>
      <c r="S43" s="9">
        <v>0</v>
      </c>
      <c r="T43" s="9">
        <v>0</v>
      </c>
      <c r="U43" s="9"/>
      <c r="V43" s="9"/>
      <c r="W43" s="9">
        <v>0</v>
      </c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</row>
    <row r="44" spans="1:37" ht="45" customHeight="1">
      <c r="A44" s="8" t="s">
        <v>53</v>
      </c>
      <c r="B44" s="9">
        <v>1031</v>
      </c>
      <c r="C44" s="9">
        <f t="shared" si="4"/>
        <v>31</v>
      </c>
      <c r="D44" s="9">
        <v>1000</v>
      </c>
      <c r="E44" s="9"/>
      <c r="F44" s="9">
        <f t="shared" si="0"/>
        <v>0</v>
      </c>
      <c r="G44" s="9">
        <v>0</v>
      </c>
      <c r="H44" s="9">
        <v>1816</v>
      </c>
      <c r="I44" s="9">
        <f t="shared" si="1"/>
        <v>0</v>
      </c>
      <c r="J44" s="9">
        <v>1816</v>
      </c>
      <c r="K44" s="9">
        <v>500</v>
      </c>
      <c r="L44" s="9">
        <f t="shared" si="2"/>
        <v>0</v>
      </c>
      <c r="M44" s="9">
        <v>500</v>
      </c>
      <c r="N44" s="9">
        <v>0</v>
      </c>
      <c r="O44" s="9">
        <v>0</v>
      </c>
      <c r="P44" s="9"/>
      <c r="Q44" s="9"/>
      <c r="R44" s="9">
        <f t="shared" si="3"/>
        <v>0</v>
      </c>
      <c r="S44" s="9"/>
      <c r="T44" s="9">
        <v>0</v>
      </c>
      <c r="U44" s="9"/>
      <c r="V44" s="9"/>
      <c r="W44" s="9">
        <v>0</v>
      </c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>
        <v>97</v>
      </c>
      <c r="AJ44" s="9"/>
      <c r="AK44" s="9">
        <v>100</v>
      </c>
    </row>
    <row r="45" spans="1:37" ht="45" customHeight="1">
      <c r="A45" s="8" t="s">
        <v>54</v>
      </c>
      <c r="B45" s="9"/>
      <c r="C45" s="9">
        <f t="shared" si="4"/>
        <v>0</v>
      </c>
      <c r="D45" s="9">
        <v>0</v>
      </c>
      <c r="E45" s="9"/>
      <c r="F45" s="9">
        <f t="shared" si="0"/>
        <v>0</v>
      </c>
      <c r="G45" s="9">
        <v>0</v>
      </c>
      <c r="H45" s="9">
        <v>5835</v>
      </c>
      <c r="I45" s="9">
        <f t="shared" si="1"/>
        <v>4875</v>
      </c>
      <c r="J45" s="9">
        <v>960</v>
      </c>
      <c r="K45" s="9">
        <v>1620</v>
      </c>
      <c r="L45" s="9">
        <f t="shared" si="2"/>
        <v>1591</v>
      </c>
      <c r="M45" s="9">
        <v>29</v>
      </c>
      <c r="N45" s="9">
        <v>0</v>
      </c>
      <c r="O45" s="9">
        <v>0</v>
      </c>
      <c r="P45" s="9">
        <v>0</v>
      </c>
      <c r="Q45" s="9"/>
      <c r="R45" s="9">
        <f t="shared" si="3"/>
        <v>0</v>
      </c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</row>
    <row r="46" spans="1:37" ht="45" customHeight="1">
      <c r="A46" s="8" t="s">
        <v>55</v>
      </c>
      <c r="B46" s="9">
        <v>5162</v>
      </c>
      <c r="C46" s="9">
        <f t="shared" si="4"/>
        <v>5162</v>
      </c>
      <c r="D46" s="9">
        <v>0</v>
      </c>
      <c r="E46" s="9"/>
      <c r="F46" s="9">
        <f t="shared" si="0"/>
        <v>0</v>
      </c>
      <c r="G46" s="9">
        <v>0</v>
      </c>
      <c r="H46" s="9">
        <v>1756</v>
      </c>
      <c r="I46" s="9">
        <f t="shared" si="1"/>
        <v>1756</v>
      </c>
      <c r="J46" s="9">
        <v>0</v>
      </c>
      <c r="K46" s="9">
        <v>1800</v>
      </c>
      <c r="L46" s="9">
        <f t="shared" si="2"/>
        <v>1800</v>
      </c>
      <c r="M46" s="9">
        <v>0</v>
      </c>
      <c r="N46" s="9">
        <v>0</v>
      </c>
      <c r="O46" s="9">
        <v>0</v>
      </c>
      <c r="P46" s="9">
        <v>0</v>
      </c>
      <c r="Q46" s="9"/>
      <c r="R46" s="9">
        <f t="shared" si="3"/>
        <v>0</v>
      </c>
      <c r="S46" s="9"/>
      <c r="T46" s="9">
        <v>0</v>
      </c>
      <c r="U46" s="9"/>
      <c r="V46" s="9"/>
      <c r="W46" s="9">
        <v>0</v>
      </c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</row>
    <row r="47" spans="1:37" ht="45" customHeight="1">
      <c r="A47" s="8" t="s">
        <v>56</v>
      </c>
      <c r="B47" s="9"/>
      <c r="C47" s="9">
        <f t="shared" si="4"/>
        <v>0</v>
      </c>
      <c r="D47" s="9">
        <v>0</v>
      </c>
      <c r="E47" s="9"/>
      <c r="F47" s="9">
        <f t="shared" si="0"/>
        <v>0</v>
      </c>
      <c r="G47" s="9">
        <v>0</v>
      </c>
      <c r="H47" s="9">
        <v>728</v>
      </c>
      <c r="I47" s="9">
        <f t="shared" si="1"/>
        <v>728</v>
      </c>
      <c r="J47" s="9">
        <v>0</v>
      </c>
      <c r="K47" s="9">
        <v>1011</v>
      </c>
      <c r="L47" s="9">
        <f t="shared" si="2"/>
        <v>1011</v>
      </c>
      <c r="M47" s="9">
        <v>0</v>
      </c>
      <c r="N47" s="9">
        <v>0</v>
      </c>
      <c r="O47" s="9">
        <v>0</v>
      </c>
      <c r="P47" s="9">
        <v>0</v>
      </c>
      <c r="Q47" s="9"/>
      <c r="R47" s="9">
        <f t="shared" si="3"/>
        <v>0</v>
      </c>
      <c r="S47" s="9"/>
      <c r="T47" s="9">
        <v>0</v>
      </c>
      <c r="U47" s="9"/>
      <c r="V47" s="9"/>
      <c r="W47" s="9">
        <v>0</v>
      </c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</row>
    <row r="48" spans="1:37" ht="45" customHeight="1">
      <c r="A48" s="8" t="s">
        <v>57</v>
      </c>
      <c r="B48" s="9"/>
      <c r="C48" s="9">
        <f t="shared" si="4"/>
        <v>0</v>
      </c>
      <c r="D48" s="9">
        <v>0</v>
      </c>
      <c r="E48" s="9"/>
      <c r="F48" s="9">
        <f t="shared" si="0"/>
        <v>0</v>
      </c>
      <c r="G48" s="9">
        <v>0</v>
      </c>
      <c r="H48" s="9">
        <v>3237</v>
      </c>
      <c r="I48" s="9">
        <f t="shared" si="1"/>
        <v>3237</v>
      </c>
      <c r="J48" s="9">
        <v>0</v>
      </c>
      <c r="K48" s="9">
        <v>2580</v>
      </c>
      <c r="L48" s="9">
        <f t="shared" si="2"/>
        <v>2580</v>
      </c>
      <c r="M48" s="9">
        <v>0</v>
      </c>
      <c r="N48" s="9">
        <v>0</v>
      </c>
      <c r="O48" s="9">
        <v>0</v>
      </c>
      <c r="P48" s="9">
        <v>0</v>
      </c>
      <c r="Q48" s="9"/>
      <c r="R48" s="9">
        <f t="shared" si="3"/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</row>
    <row r="49" spans="1:37" ht="45" customHeight="1">
      <c r="A49" s="8" t="s">
        <v>101</v>
      </c>
      <c r="B49" s="9">
        <v>4180</v>
      </c>
      <c r="C49" s="9">
        <f t="shared" si="4"/>
        <v>4180</v>
      </c>
      <c r="D49" s="9">
        <v>0</v>
      </c>
      <c r="E49" s="9">
        <v>300</v>
      </c>
      <c r="F49" s="9">
        <f t="shared" si="0"/>
        <v>300</v>
      </c>
      <c r="G49" s="9">
        <v>0</v>
      </c>
      <c r="H49" s="9">
        <v>6073</v>
      </c>
      <c r="I49" s="9">
        <f t="shared" si="1"/>
        <v>6073</v>
      </c>
      <c r="J49" s="9">
        <v>0</v>
      </c>
      <c r="K49" s="9">
        <v>1594</v>
      </c>
      <c r="L49" s="9">
        <f t="shared" si="2"/>
        <v>1594</v>
      </c>
      <c r="M49" s="9">
        <v>0</v>
      </c>
      <c r="N49" s="9">
        <v>0</v>
      </c>
      <c r="O49" s="9">
        <v>0</v>
      </c>
      <c r="P49" s="9">
        <v>0</v>
      </c>
      <c r="Q49" s="9">
        <v>165</v>
      </c>
      <c r="R49" s="9">
        <f t="shared" si="3"/>
        <v>165</v>
      </c>
      <c r="S49" s="9">
        <v>0</v>
      </c>
      <c r="T49" s="9">
        <v>0</v>
      </c>
      <c r="U49" s="9"/>
      <c r="V49" s="9"/>
      <c r="W49" s="9">
        <v>0</v>
      </c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</row>
    <row r="50" spans="1:37" ht="45" customHeight="1">
      <c r="A50" s="8" t="s">
        <v>59</v>
      </c>
      <c r="B50" s="9">
        <v>2280</v>
      </c>
      <c r="C50" s="9">
        <f t="shared" si="4"/>
        <v>2280</v>
      </c>
      <c r="D50" s="9">
        <v>0</v>
      </c>
      <c r="E50" s="9">
        <v>1940</v>
      </c>
      <c r="F50" s="9">
        <f t="shared" si="0"/>
        <v>1940</v>
      </c>
      <c r="G50" s="9">
        <v>0</v>
      </c>
      <c r="H50" s="9">
        <v>7099</v>
      </c>
      <c r="I50" s="9">
        <f t="shared" si="1"/>
        <v>7099</v>
      </c>
      <c r="J50" s="9">
        <v>0</v>
      </c>
      <c r="K50" s="9">
        <v>984</v>
      </c>
      <c r="L50" s="9">
        <f t="shared" si="2"/>
        <v>984</v>
      </c>
      <c r="M50" s="9">
        <v>0</v>
      </c>
      <c r="N50" s="9">
        <v>0</v>
      </c>
      <c r="O50" s="9">
        <v>0</v>
      </c>
      <c r="P50" s="9">
        <v>0</v>
      </c>
      <c r="Q50" s="9">
        <v>217</v>
      </c>
      <c r="R50" s="9">
        <f t="shared" si="3"/>
        <v>217</v>
      </c>
      <c r="S50" s="9">
        <v>0</v>
      </c>
      <c r="T50" s="9">
        <v>0</v>
      </c>
      <c r="U50" s="9"/>
      <c r="V50" s="9"/>
      <c r="W50" s="9">
        <v>0</v>
      </c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</row>
    <row r="51" spans="1:37" ht="45" customHeight="1">
      <c r="A51" s="8" t="s">
        <v>60</v>
      </c>
      <c r="B51" s="9"/>
      <c r="C51" s="9">
        <f t="shared" si="4"/>
        <v>0</v>
      </c>
      <c r="D51" s="9">
        <v>0</v>
      </c>
      <c r="E51" s="9"/>
      <c r="F51" s="9">
        <f t="shared" si="0"/>
        <v>0</v>
      </c>
      <c r="G51" s="9">
        <v>0</v>
      </c>
      <c r="H51" s="9">
        <v>7212</v>
      </c>
      <c r="I51" s="9">
        <f t="shared" si="1"/>
        <v>7212</v>
      </c>
      <c r="J51" s="9">
        <v>0</v>
      </c>
      <c r="K51" s="9">
        <v>1752</v>
      </c>
      <c r="L51" s="9">
        <f t="shared" si="2"/>
        <v>1752</v>
      </c>
      <c r="M51" s="9">
        <v>0</v>
      </c>
      <c r="N51" s="9">
        <v>0</v>
      </c>
      <c r="O51" s="9"/>
      <c r="P51" s="9"/>
      <c r="Q51" s="9"/>
      <c r="R51" s="9">
        <f t="shared" si="3"/>
        <v>0</v>
      </c>
      <c r="S51" s="9"/>
      <c r="T51" s="9">
        <v>0</v>
      </c>
      <c r="U51" s="9"/>
      <c r="V51" s="9"/>
      <c r="W51" s="9">
        <v>0</v>
      </c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</row>
    <row r="52" spans="1:37" ht="45" customHeight="1">
      <c r="A52" s="8" t="s">
        <v>61</v>
      </c>
      <c r="B52" s="9"/>
      <c r="C52" s="9">
        <f t="shared" si="4"/>
        <v>0</v>
      </c>
      <c r="D52" s="9">
        <v>0</v>
      </c>
      <c r="E52" s="9">
        <v>502</v>
      </c>
      <c r="F52" s="9">
        <f t="shared" si="0"/>
        <v>502</v>
      </c>
      <c r="G52" s="9">
        <v>0</v>
      </c>
      <c r="H52" s="9"/>
      <c r="I52" s="9">
        <f t="shared" si="1"/>
        <v>0</v>
      </c>
      <c r="J52" s="9">
        <v>0</v>
      </c>
      <c r="K52" s="9"/>
      <c r="L52" s="9">
        <f t="shared" si="2"/>
        <v>0</v>
      </c>
      <c r="M52" s="9">
        <v>0</v>
      </c>
      <c r="N52" s="9">
        <v>0</v>
      </c>
      <c r="O52" s="9">
        <v>0</v>
      </c>
      <c r="P52" s="9">
        <v>0</v>
      </c>
      <c r="Q52" s="9"/>
      <c r="R52" s="9">
        <f t="shared" si="3"/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/>
      <c r="AA52" s="9"/>
      <c r="AB52" s="9"/>
      <c r="AC52" s="9">
        <v>4650</v>
      </c>
      <c r="AD52" s="9">
        <v>4650</v>
      </c>
      <c r="AE52" s="9"/>
      <c r="AF52" s="9"/>
      <c r="AG52" s="9"/>
      <c r="AH52" s="9"/>
      <c r="AI52" s="9"/>
      <c r="AJ52" s="9"/>
      <c r="AK52" s="9"/>
    </row>
    <row r="53" spans="1:37" ht="45" customHeight="1">
      <c r="A53" s="8" t="s">
        <v>62</v>
      </c>
      <c r="B53" s="9">
        <v>1983</v>
      </c>
      <c r="C53" s="9">
        <f t="shared" si="4"/>
        <v>1983</v>
      </c>
      <c r="D53" s="9">
        <v>0</v>
      </c>
      <c r="E53" s="9">
        <v>808</v>
      </c>
      <c r="F53" s="9">
        <f t="shared" si="0"/>
        <v>808</v>
      </c>
      <c r="G53" s="9">
        <v>0</v>
      </c>
      <c r="H53" s="9">
        <v>4755</v>
      </c>
      <c r="I53" s="9">
        <f t="shared" si="1"/>
        <v>4755</v>
      </c>
      <c r="J53" s="9">
        <v>0</v>
      </c>
      <c r="K53" s="9">
        <v>2074</v>
      </c>
      <c r="L53" s="9">
        <f t="shared" si="2"/>
        <v>2074</v>
      </c>
      <c r="M53" s="9">
        <v>0</v>
      </c>
      <c r="N53" s="9">
        <v>0</v>
      </c>
      <c r="O53" s="9">
        <v>0</v>
      </c>
      <c r="P53" s="9">
        <v>0</v>
      </c>
      <c r="Q53" s="9">
        <v>277</v>
      </c>
      <c r="R53" s="9">
        <f t="shared" si="3"/>
        <v>277</v>
      </c>
      <c r="S53" s="9">
        <v>0</v>
      </c>
      <c r="T53" s="9">
        <v>0</v>
      </c>
      <c r="U53" s="9"/>
      <c r="V53" s="9"/>
      <c r="W53" s="9">
        <v>0</v>
      </c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</row>
    <row r="54" spans="1:37" ht="45" customHeight="1">
      <c r="A54" s="8" t="s">
        <v>63</v>
      </c>
      <c r="B54" s="9">
        <v>1250</v>
      </c>
      <c r="C54" s="9">
        <f t="shared" si="4"/>
        <v>1250</v>
      </c>
      <c r="D54" s="9">
        <v>0</v>
      </c>
      <c r="E54" s="9"/>
      <c r="F54" s="9">
        <f t="shared" si="0"/>
        <v>0</v>
      </c>
      <c r="G54" s="9">
        <v>0</v>
      </c>
      <c r="H54" s="9">
        <v>3956</v>
      </c>
      <c r="I54" s="9">
        <f t="shared" si="1"/>
        <v>3956</v>
      </c>
      <c r="J54" s="9">
        <v>0</v>
      </c>
      <c r="K54" s="9">
        <v>989</v>
      </c>
      <c r="L54" s="9">
        <f t="shared" si="2"/>
        <v>989</v>
      </c>
      <c r="M54" s="9">
        <v>0</v>
      </c>
      <c r="N54" s="9">
        <v>0</v>
      </c>
      <c r="O54" s="9">
        <v>0</v>
      </c>
      <c r="P54" s="9">
        <v>0</v>
      </c>
      <c r="Q54" s="9"/>
      <c r="R54" s="9">
        <f t="shared" si="3"/>
        <v>0</v>
      </c>
      <c r="S54" s="9"/>
      <c r="T54" s="9">
        <v>0</v>
      </c>
      <c r="U54" s="9"/>
      <c r="V54" s="9"/>
      <c r="W54" s="9">
        <v>0</v>
      </c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</row>
    <row r="55" spans="1:37" ht="45" customHeight="1">
      <c r="A55" s="8" t="s">
        <v>64</v>
      </c>
      <c r="B55" s="9">
        <v>1470</v>
      </c>
      <c r="C55" s="9">
        <f t="shared" si="4"/>
        <v>1470</v>
      </c>
      <c r="D55" s="9">
        <v>0</v>
      </c>
      <c r="E55" s="9"/>
      <c r="F55" s="9">
        <f t="shared" si="0"/>
        <v>0</v>
      </c>
      <c r="G55" s="9">
        <v>0</v>
      </c>
      <c r="H55" s="9">
        <v>2594</v>
      </c>
      <c r="I55" s="9">
        <f t="shared" si="1"/>
        <v>2594</v>
      </c>
      <c r="J55" s="9">
        <v>0</v>
      </c>
      <c r="K55" s="9">
        <v>950</v>
      </c>
      <c r="L55" s="9">
        <f t="shared" si="2"/>
        <v>950</v>
      </c>
      <c r="M55" s="9">
        <v>0</v>
      </c>
      <c r="N55" s="9">
        <v>0</v>
      </c>
      <c r="O55" s="9">
        <v>0</v>
      </c>
      <c r="P55" s="9">
        <v>0</v>
      </c>
      <c r="Q55" s="9">
        <v>2031</v>
      </c>
      <c r="R55" s="9">
        <f t="shared" si="3"/>
        <v>2031</v>
      </c>
      <c r="S55" s="9">
        <v>0</v>
      </c>
      <c r="T55" s="9">
        <v>0</v>
      </c>
      <c r="U55" s="9"/>
      <c r="V55" s="9"/>
      <c r="W55" s="9">
        <v>0</v>
      </c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</row>
    <row r="56" spans="1:37" ht="45" customHeight="1">
      <c r="A56" s="8" t="s">
        <v>65</v>
      </c>
      <c r="B56" s="9"/>
      <c r="C56" s="9">
        <f t="shared" si="4"/>
        <v>0</v>
      </c>
      <c r="D56" s="9">
        <v>0</v>
      </c>
      <c r="E56" s="9"/>
      <c r="F56" s="9">
        <f t="shared" si="0"/>
        <v>0</v>
      </c>
      <c r="G56" s="9">
        <v>0</v>
      </c>
      <c r="H56" s="9">
        <v>5138</v>
      </c>
      <c r="I56" s="9">
        <f t="shared" si="1"/>
        <v>0</v>
      </c>
      <c r="J56" s="9">
        <v>5138</v>
      </c>
      <c r="K56" s="9">
        <v>300</v>
      </c>
      <c r="L56" s="9">
        <f t="shared" si="2"/>
        <v>0</v>
      </c>
      <c r="M56" s="9">
        <f>500-200</f>
        <v>300</v>
      </c>
      <c r="N56" s="9">
        <v>0</v>
      </c>
      <c r="O56" s="9">
        <v>0</v>
      </c>
      <c r="P56" s="9">
        <v>0</v>
      </c>
      <c r="Q56" s="9"/>
      <c r="R56" s="9">
        <f t="shared" si="3"/>
        <v>0</v>
      </c>
      <c r="S56" s="9">
        <v>0</v>
      </c>
      <c r="T56" s="9">
        <v>0</v>
      </c>
      <c r="U56" s="9"/>
      <c r="V56" s="9"/>
      <c r="W56" s="9">
        <v>0</v>
      </c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</row>
    <row r="57" spans="1:37" ht="45" customHeight="1">
      <c r="A57" s="8" t="s">
        <v>66</v>
      </c>
      <c r="B57" s="9">
        <v>1379</v>
      </c>
      <c r="C57" s="9">
        <f t="shared" si="4"/>
        <v>75</v>
      </c>
      <c r="D57" s="9">
        <v>1304</v>
      </c>
      <c r="E57" s="9"/>
      <c r="F57" s="9">
        <f t="shared" si="0"/>
        <v>0</v>
      </c>
      <c r="G57" s="9">
        <v>0</v>
      </c>
      <c r="H57" s="9">
        <v>6508</v>
      </c>
      <c r="I57" s="9">
        <f t="shared" si="1"/>
        <v>286</v>
      </c>
      <c r="J57" s="9">
        <f>5285+937</f>
        <v>6222</v>
      </c>
      <c r="K57" s="9">
        <v>400</v>
      </c>
      <c r="L57" s="9">
        <f t="shared" si="2"/>
        <v>0</v>
      </c>
      <c r="M57" s="9">
        <f>300+100</f>
        <v>400</v>
      </c>
      <c r="N57" s="9">
        <v>0</v>
      </c>
      <c r="O57" s="9">
        <v>0</v>
      </c>
      <c r="P57" s="9">
        <v>0</v>
      </c>
      <c r="Q57" s="9"/>
      <c r="R57" s="9">
        <f t="shared" si="3"/>
        <v>0</v>
      </c>
      <c r="S57" s="9">
        <v>0</v>
      </c>
      <c r="T57" s="9">
        <v>0</v>
      </c>
      <c r="U57" s="9"/>
      <c r="V57" s="9"/>
      <c r="W57" s="9">
        <v>0</v>
      </c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>
        <v>1000</v>
      </c>
      <c r="AJ57" s="9"/>
      <c r="AK57" s="9">
        <v>1000</v>
      </c>
    </row>
    <row r="58" spans="1:37" ht="45" customHeight="1">
      <c r="A58" s="8" t="s">
        <v>67</v>
      </c>
      <c r="B58" s="9">
        <v>5616</v>
      </c>
      <c r="C58" s="9">
        <f t="shared" si="4"/>
        <v>5616</v>
      </c>
      <c r="D58" s="9">
        <v>0</v>
      </c>
      <c r="E58" s="9">
        <v>3502</v>
      </c>
      <c r="F58" s="9">
        <f t="shared" si="0"/>
        <v>3502</v>
      </c>
      <c r="G58" s="9">
        <v>0</v>
      </c>
      <c r="H58" s="9">
        <v>12480</v>
      </c>
      <c r="I58" s="9">
        <f t="shared" si="1"/>
        <v>11743</v>
      </c>
      <c r="J58" s="9">
        <v>737</v>
      </c>
      <c r="K58" s="9">
        <v>6062</v>
      </c>
      <c r="L58" s="9">
        <f t="shared" si="2"/>
        <v>5984</v>
      </c>
      <c r="M58" s="9">
        <v>78</v>
      </c>
      <c r="N58" s="9">
        <v>0</v>
      </c>
      <c r="O58" s="9">
        <v>0</v>
      </c>
      <c r="P58" s="9">
        <v>0</v>
      </c>
      <c r="Q58" s="9"/>
      <c r="R58" s="9">
        <f t="shared" si="3"/>
        <v>0</v>
      </c>
      <c r="S58" s="9"/>
      <c r="T58" s="9">
        <v>0</v>
      </c>
      <c r="U58" s="9"/>
      <c r="V58" s="9"/>
      <c r="W58" s="9">
        <v>0</v>
      </c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</row>
    <row r="59" spans="1:37" ht="45" customHeight="1">
      <c r="A59" s="8" t="s">
        <v>68</v>
      </c>
      <c r="B59" s="9">
        <v>4833</v>
      </c>
      <c r="C59" s="9">
        <f t="shared" si="4"/>
        <v>4833</v>
      </c>
      <c r="D59" s="9">
        <v>0</v>
      </c>
      <c r="E59" s="9">
        <v>904</v>
      </c>
      <c r="F59" s="9">
        <f t="shared" si="0"/>
        <v>904</v>
      </c>
      <c r="G59" s="9">
        <v>0</v>
      </c>
      <c r="H59" s="9">
        <v>6744</v>
      </c>
      <c r="I59" s="9">
        <f t="shared" si="1"/>
        <v>6744</v>
      </c>
      <c r="J59" s="9">
        <v>0</v>
      </c>
      <c r="K59" s="9">
        <v>2960</v>
      </c>
      <c r="L59" s="9">
        <f t="shared" si="2"/>
        <v>2960</v>
      </c>
      <c r="M59" s="9">
        <v>0</v>
      </c>
      <c r="N59" s="9">
        <v>0</v>
      </c>
      <c r="O59" s="9">
        <v>0</v>
      </c>
      <c r="P59" s="9">
        <v>0</v>
      </c>
      <c r="Q59" s="9"/>
      <c r="R59" s="9">
        <f t="shared" si="3"/>
        <v>0</v>
      </c>
      <c r="S59" s="9"/>
      <c r="T59" s="9">
        <v>0</v>
      </c>
      <c r="U59" s="9"/>
      <c r="V59" s="9"/>
      <c r="W59" s="9">
        <v>0</v>
      </c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</row>
    <row r="60" spans="1:37" ht="45" customHeight="1">
      <c r="A60" s="8" t="s">
        <v>69</v>
      </c>
      <c r="B60" s="9"/>
      <c r="C60" s="9">
        <f t="shared" si="4"/>
        <v>0</v>
      </c>
      <c r="D60" s="9">
        <v>0</v>
      </c>
      <c r="E60" s="9"/>
      <c r="F60" s="9">
        <f t="shared" si="0"/>
        <v>0</v>
      </c>
      <c r="G60" s="9">
        <v>0</v>
      </c>
      <c r="H60" s="9">
        <v>5101</v>
      </c>
      <c r="I60" s="9">
        <f t="shared" si="1"/>
        <v>4678</v>
      </c>
      <c r="J60" s="9">
        <v>423</v>
      </c>
      <c r="K60" s="9">
        <v>3294</v>
      </c>
      <c r="L60" s="9">
        <f t="shared" si="2"/>
        <v>3000</v>
      </c>
      <c r="M60" s="9">
        <v>294</v>
      </c>
      <c r="N60" s="9">
        <v>0</v>
      </c>
      <c r="O60" s="9">
        <v>0</v>
      </c>
      <c r="P60" s="9"/>
      <c r="Q60" s="9"/>
      <c r="R60" s="9">
        <f t="shared" si="3"/>
        <v>0</v>
      </c>
      <c r="S60" s="9"/>
      <c r="T60" s="9">
        <v>0</v>
      </c>
      <c r="U60" s="9"/>
      <c r="V60" s="9"/>
      <c r="W60" s="9">
        <v>0</v>
      </c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</row>
    <row r="61" spans="1:37" ht="45" customHeight="1">
      <c r="A61" s="8" t="s">
        <v>70</v>
      </c>
      <c r="B61" s="9"/>
      <c r="C61" s="9">
        <f t="shared" si="4"/>
        <v>0</v>
      </c>
      <c r="D61" s="9">
        <v>0</v>
      </c>
      <c r="E61" s="9"/>
      <c r="F61" s="9">
        <f t="shared" si="0"/>
        <v>0</v>
      </c>
      <c r="G61" s="9">
        <v>0</v>
      </c>
      <c r="H61" s="9">
        <v>8265</v>
      </c>
      <c r="I61" s="9">
        <f t="shared" si="1"/>
        <v>7349</v>
      </c>
      <c r="J61" s="9">
        <v>916</v>
      </c>
      <c r="K61" s="9">
        <v>1872</v>
      </c>
      <c r="L61" s="9">
        <f t="shared" si="2"/>
        <v>1862</v>
      </c>
      <c r="M61" s="9">
        <v>10</v>
      </c>
      <c r="N61" s="9">
        <v>0</v>
      </c>
      <c r="O61" s="9">
        <v>0</v>
      </c>
      <c r="P61" s="9">
        <v>0</v>
      </c>
      <c r="Q61" s="9"/>
      <c r="R61" s="9">
        <f t="shared" si="3"/>
        <v>0</v>
      </c>
      <c r="S61" s="9"/>
      <c r="T61" s="9">
        <v>0</v>
      </c>
      <c r="U61" s="9"/>
      <c r="V61" s="9"/>
      <c r="W61" s="9">
        <v>0</v>
      </c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</row>
    <row r="62" spans="1:37" ht="45" customHeight="1">
      <c r="A62" s="8" t="s">
        <v>71</v>
      </c>
      <c r="B62" s="9">
        <v>4500</v>
      </c>
      <c r="C62" s="9">
        <f t="shared" si="4"/>
        <v>4500</v>
      </c>
      <c r="D62" s="9">
        <v>0</v>
      </c>
      <c r="E62" s="9">
        <v>5200</v>
      </c>
      <c r="F62" s="9">
        <f t="shared" si="0"/>
        <v>5200</v>
      </c>
      <c r="G62" s="9">
        <v>0</v>
      </c>
      <c r="H62" s="9">
        <v>5669</v>
      </c>
      <c r="I62" s="9">
        <f t="shared" si="1"/>
        <v>5669</v>
      </c>
      <c r="J62" s="9">
        <v>0</v>
      </c>
      <c r="K62" s="9">
        <v>4350</v>
      </c>
      <c r="L62" s="9">
        <f t="shared" si="2"/>
        <v>4350</v>
      </c>
      <c r="M62" s="9">
        <v>0</v>
      </c>
      <c r="N62" s="9">
        <v>0</v>
      </c>
      <c r="O62" s="9">
        <v>0</v>
      </c>
      <c r="P62" s="9">
        <v>0</v>
      </c>
      <c r="Q62" s="9"/>
      <c r="R62" s="9">
        <f t="shared" si="3"/>
        <v>0</v>
      </c>
      <c r="S62" s="9"/>
      <c r="T62" s="9">
        <v>0</v>
      </c>
      <c r="U62" s="9"/>
      <c r="V62" s="9"/>
      <c r="W62" s="9">
        <v>0</v>
      </c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</row>
    <row r="63" spans="1:37" ht="45" customHeight="1">
      <c r="A63" s="8" t="s">
        <v>72</v>
      </c>
      <c r="B63" s="9">
        <v>12091</v>
      </c>
      <c r="C63" s="9">
        <f t="shared" si="4"/>
        <v>12091</v>
      </c>
      <c r="D63" s="9">
        <v>0</v>
      </c>
      <c r="E63" s="9">
        <v>10349</v>
      </c>
      <c r="F63" s="9">
        <f t="shared" si="0"/>
        <v>10349</v>
      </c>
      <c r="G63" s="9">
        <v>0</v>
      </c>
      <c r="H63" s="9">
        <v>10251</v>
      </c>
      <c r="I63" s="9">
        <f t="shared" si="1"/>
        <v>10251</v>
      </c>
      <c r="J63" s="9">
        <v>0</v>
      </c>
      <c r="K63" s="9">
        <v>3700</v>
      </c>
      <c r="L63" s="9">
        <f t="shared" si="2"/>
        <v>3700</v>
      </c>
      <c r="M63" s="9">
        <v>0</v>
      </c>
      <c r="N63" s="9">
        <v>0</v>
      </c>
      <c r="O63" s="9">
        <v>0</v>
      </c>
      <c r="P63" s="9">
        <v>0</v>
      </c>
      <c r="Q63" s="9"/>
      <c r="R63" s="9">
        <f t="shared" si="3"/>
        <v>0</v>
      </c>
      <c r="S63" s="9">
        <v>0</v>
      </c>
      <c r="T63" s="9">
        <v>0</v>
      </c>
      <c r="U63" s="9"/>
      <c r="V63" s="9"/>
      <c r="W63" s="9">
        <v>0</v>
      </c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</row>
    <row r="64" spans="1:37" ht="45" customHeight="1">
      <c r="A64" s="8" t="s">
        <v>73</v>
      </c>
      <c r="B64" s="9">
        <v>2670</v>
      </c>
      <c r="C64" s="9">
        <f t="shared" si="4"/>
        <v>0</v>
      </c>
      <c r="D64" s="9">
        <f>2360+310</f>
        <v>2670</v>
      </c>
      <c r="E64" s="9"/>
      <c r="F64" s="9">
        <f t="shared" si="0"/>
        <v>0</v>
      </c>
      <c r="G64" s="9">
        <v>0</v>
      </c>
      <c r="H64" s="9">
        <v>5172</v>
      </c>
      <c r="I64" s="9">
        <f t="shared" si="1"/>
        <v>0</v>
      </c>
      <c r="J64" s="9">
        <f>6109-937</f>
        <v>5172</v>
      </c>
      <c r="K64" s="9">
        <v>831</v>
      </c>
      <c r="L64" s="9">
        <f t="shared" si="2"/>
        <v>1</v>
      </c>
      <c r="M64" s="9">
        <f>830</f>
        <v>830</v>
      </c>
      <c r="N64" s="9">
        <v>0</v>
      </c>
      <c r="O64" s="9">
        <v>0</v>
      </c>
      <c r="P64" s="9">
        <v>0</v>
      </c>
      <c r="Q64" s="9"/>
      <c r="R64" s="9">
        <f t="shared" si="3"/>
        <v>0</v>
      </c>
      <c r="S64" s="9">
        <v>0</v>
      </c>
      <c r="T64" s="9">
        <v>0</v>
      </c>
      <c r="U64" s="9"/>
      <c r="V64" s="9"/>
      <c r="W64" s="9">
        <v>0</v>
      </c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>
        <v>201</v>
      </c>
      <c r="AJ64" s="9"/>
      <c r="AK64" s="9">
        <v>200</v>
      </c>
    </row>
    <row r="65" spans="1:37" ht="45" customHeight="1">
      <c r="A65" s="8" t="s">
        <v>74</v>
      </c>
      <c r="B65" s="9"/>
      <c r="C65" s="9">
        <f t="shared" si="4"/>
        <v>0</v>
      </c>
      <c r="D65" s="9">
        <v>0</v>
      </c>
      <c r="E65" s="9"/>
      <c r="F65" s="9">
        <f t="shared" si="0"/>
        <v>0</v>
      </c>
      <c r="G65" s="9">
        <v>0</v>
      </c>
      <c r="H65" s="9">
        <v>994</v>
      </c>
      <c r="I65" s="9">
        <f t="shared" si="1"/>
        <v>0</v>
      </c>
      <c r="J65" s="9">
        <v>994</v>
      </c>
      <c r="K65" s="9">
        <v>450</v>
      </c>
      <c r="L65" s="9">
        <f t="shared" si="2"/>
        <v>0</v>
      </c>
      <c r="M65" s="9">
        <f>550-100</f>
        <v>450</v>
      </c>
      <c r="N65" s="9">
        <v>0</v>
      </c>
      <c r="O65" s="9">
        <v>0</v>
      </c>
      <c r="P65" s="9">
        <v>0</v>
      </c>
      <c r="Q65" s="9"/>
      <c r="R65" s="9">
        <f t="shared" si="3"/>
        <v>0</v>
      </c>
      <c r="S65" s="9">
        <v>0</v>
      </c>
      <c r="T65" s="9">
        <v>0</v>
      </c>
      <c r="U65" s="9"/>
      <c r="V65" s="9"/>
      <c r="W65" s="9">
        <v>0</v>
      </c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</row>
    <row r="66" spans="1:37" ht="45" customHeight="1">
      <c r="A66" s="8" t="s">
        <v>75</v>
      </c>
      <c r="B66" s="9">
        <v>4500</v>
      </c>
      <c r="C66" s="9">
        <f t="shared" si="4"/>
        <v>4500</v>
      </c>
      <c r="D66" s="9">
        <v>0</v>
      </c>
      <c r="E66" s="9"/>
      <c r="F66" s="9">
        <f t="shared" si="0"/>
        <v>0</v>
      </c>
      <c r="G66" s="9">
        <v>0</v>
      </c>
      <c r="H66" s="9">
        <v>10655</v>
      </c>
      <c r="I66" s="9">
        <f t="shared" si="1"/>
        <v>10655</v>
      </c>
      <c r="J66" s="9">
        <v>0</v>
      </c>
      <c r="K66" s="9">
        <v>1412</v>
      </c>
      <c r="L66" s="9">
        <f t="shared" si="2"/>
        <v>1412</v>
      </c>
      <c r="M66" s="9">
        <v>0</v>
      </c>
      <c r="N66" s="9">
        <v>0</v>
      </c>
      <c r="O66" s="9">
        <v>0</v>
      </c>
      <c r="P66" s="9">
        <v>0</v>
      </c>
      <c r="Q66" s="9">
        <v>800</v>
      </c>
      <c r="R66" s="9">
        <f t="shared" si="3"/>
        <v>800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979</v>
      </c>
      <c r="AA66" s="9">
        <v>931</v>
      </c>
      <c r="AB66" s="9">
        <v>48</v>
      </c>
      <c r="AC66" s="9">
        <v>2800</v>
      </c>
      <c r="AD66" s="9">
        <v>2800</v>
      </c>
      <c r="AE66" s="9">
        <v>0</v>
      </c>
      <c r="AF66" s="9"/>
      <c r="AG66" s="9"/>
      <c r="AH66" s="9"/>
      <c r="AI66" s="9"/>
      <c r="AJ66" s="9"/>
      <c r="AK66" s="9"/>
    </row>
    <row r="67" spans="1:37" ht="45" customHeight="1">
      <c r="A67" s="8" t="s">
        <v>76</v>
      </c>
      <c r="B67" s="9">
        <v>1500</v>
      </c>
      <c r="C67" s="9">
        <f t="shared" si="4"/>
        <v>1500</v>
      </c>
      <c r="D67" s="9">
        <v>0</v>
      </c>
      <c r="E67" s="9">
        <v>546</v>
      </c>
      <c r="F67" s="9">
        <f t="shared" si="0"/>
        <v>546</v>
      </c>
      <c r="G67" s="9">
        <v>0</v>
      </c>
      <c r="H67" s="9">
        <v>4973</v>
      </c>
      <c r="I67" s="9">
        <f t="shared" si="1"/>
        <v>3552</v>
      </c>
      <c r="J67" s="9">
        <v>1421</v>
      </c>
      <c r="K67" s="9">
        <v>1540</v>
      </c>
      <c r="L67" s="9">
        <f t="shared" si="2"/>
        <v>1540</v>
      </c>
      <c r="M67" s="9">
        <v>0</v>
      </c>
      <c r="N67" s="9">
        <v>0</v>
      </c>
      <c r="O67" s="9"/>
      <c r="P67" s="9">
        <v>0</v>
      </c>
      <c r="Q67" s="9">
        <v>1500</v>
      </c>
      <c r="R67" s="9">
        <f t="shared" si="3"/>
        <v>1500</v>
      </c>
      <c r="S67" s="9">
        <v>0</v>
      </c>
      <c r="T67" s="9">
        <v>0</v>
      </c>
      <c r="U67" s="9"/>
      <c r="V67" s="9"/>
      <c r="W67" s="9">
        <v>0</v>
      </c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</row>
    <row r="68" spans="1:37" ht="45" customHeight="1">
      <c r="A68" s="8" t="s">
        <v>77</v>
      </c>
      <c r="B68" s="9">
        <v>1510</v>
      </c>
      <c r="C68" s="9">
        <f t="shared" si="4"/>
        <v>10</v>
      </c>
      <c r="D68" s="9">
        <v>1500</v>
      </c>
      <c r="E68" s="9">
        <v>2015</v>
      </c>
      <c r="F68" s="9">
        <f t="shared" si="0"/>
        <v>15</v>
      </c>
      <c r="G68" s="9">
        <v>2000</v>
      </c>
      <c r="H68" s="9">
        <v>3769</v>
      </c>
      <c r="I68" s="9">
        <f t="shared" si="1"/>
        <v>0</v>
      </c>
      <c r="J68" s="9">
        <v>3769</v>
      </c>
      <c r="K68" s="9">
        <v>67</v>
      </c>
      <c r="L68" s="9">
        <f t="shared" si="2"/>
        <v>7</v>
      </c>
      <c r="M68" s="9">
        <v>60</v>
      </c>
      <c r="N68" s="9">
        <v>0</v>
      </c>
      <c r="O68" s="9">
        <v>0</v>
      </c>
      <c r="P68" s="9">
        <v>0</v>
      </c>
      <c r="Q68" s="9">
        <v>0</v>
      </c>
      <c r="R68" s="9">
        <f t="shared" si="3"/>
        <v>0</v>
      </c>
      <c r="S68" s="9">
        <v>0</v>
      </c>
      <c r="T68" s="9">
        <v>0</v>
      </c>
      <c r="U68" s="9">
        <v>0</v>
      </c>
      <c r="V68" s="9"/>
      <c r="W68" s="9">
        <v>0</v>
      </c>
      <c r="X68" s="9">
        <v>0</v>
      </c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>
        <v>22</v>
      </c>
      <c r="AJ68" s="9"/>
      <c r="AK68" s="9">
        <v>20</v>
      </c>
    </row>
    <row r="69" spans="1:37" ht="45" customHeight="1">
      <c r="A69" s="8" t="s">
        <v>78</v>
      </c>
      <c r="B69" s="9">
        <v>21816</v>
      </c>
      <c r="C69" s="9">
        <f t="shared" si="4"/>
        <v>21816</v>
      </c>
      <c r="D69" s="9">
        <v>0</v>
      </c>
      <c r="E69" s="9">
        <v>9957</v>
      </c>
      <c r="F69" s="9">
        <f t="shared" si="0"/>
        <v>9957</v>
      </c>
      <c r="G69" s="9">
        <v>0</v>
      </c>
      <c r="H69" s="9">
        <v>9828</v>
      </c>
      <c r="I69" s="9">
        <f t="shared" si="1"/>
        <v>9828</v>
      </c>
      <c r="J69" s="9">
        <v>0</v>
      </c>
      <c r="K69" s="9">
        <v>7898</v>
      </c>
      <c r="L69" s="9">
        <f t="shared" si="2"/>
        <v>7898</v>
      </c>
      <c r="M69" s="9">
        <v>0</v>
      </c>
      <c r="N69" s="9">
        <f>1540+72</f>
        <v>1612</v>
      </c>
      <c r="O69" s="9">
        <f>1540+72</f>
        <v>1612</v>
      </c>
      <c r="P69" s="9">
        <v>0</v>
      </c>
      <c r="Q69" s="9">
        <v>5416</v>
      </c>
      <c r="R69" s="9">
        <f t="shared" si="3"/>
        <v>5416</v>
      </c>
      <c r="S69" s="9">
        <v>0</v>
      </c>
      <c r="T69" s="9">
        <v>0</v>
      </c>
      <c r="U69" s="9">
        <v>0</v>
      </c>
      <c r="V69" s="9"/>
      <c r="W69" s="9">
        <v>0</v>
      </c>
      <c r="X69" s="9">
        <v>0</v>
      </c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</row>
    <row r="70" spans="1:37" ht="45" customHeight="1">
      <c r="A70" s="8" t="s">
        <v>79</v>
      </c>
      <c r="B70" s="9"/>
      <c r="C70" s="9">
        <f t="shared" si="4"/>
        <v>0</v>
      </c>
      <c r="D70" s="9">
        <v>0</v>
      </c>
      <c r="E70" s="9"/>
      <c r="F70" s="9">
        <f t="shared" si="0"/>
        <v>0</v>
      </c>
      <c r="G70" s="9">
        <v>0</v>
      </c>
      <c r="H70" s="9"/>
      <c r="I70" s="9">
        <f t="shared" si="1"/>
        <v>0</v>
      </c>
      <c r="J70" s="9">
        <v>0</v>
      </c>
      <c r="K70" s="9"/>
      <c r="L70" s="9">
        <f t="shared" si="2"/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f t="shared" si="3"/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</row>
    <row r="71" spans="1:37" ht="54" customHeight="1">
      <c r="A71" s="8" t="s">
        <v>80</v>
      </c>
      <c r="B71" s="9">
        <v>3319</v>
      </c>
      <c r="C71" s="9">
        <f t="shared" si="4"/>
        <v>3319</v>
      </c>
      <c r="D71" s="9">
        <v>0</v>
      </c>
      <c r="E71" s="9"/>
      <c r="F71" s="9">
        <f t="shared" si="0"/>
        <v>0</v>
      </c>
      <c r="G71" s="9">
        <v>0</v>
      </c>
      <c r="H71" s="9">
        <v>1658</v>
      </c>
      <c r="I71" s="9">
        <f t="shared" si="1"/>
        <v>1658</v>
      </c>
      <c r="J71" s="9">
        <v>0</v>
      </c>
      <c r="K71" s="9">
        <v>600</v>
      </c>
      <c r="L71" s="9">
        <f t="shared" si="2"/>
        <v>600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f t="shared" si="3"/>
        <v>0</v>
      </c>
      <c r="S71" s="9">
        <v>0</v>
      </c>
      <c r="T71" s="9">
        <v>0</v>
      </c>
      <c r="U71" s="9">
        <v>0</v>
      </c>
      <c r="V71" s="9"/>
      <c r="W71" s="9">
        <v>0</v>
      </c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</row>
    <row r="72" spans="1:37" ht="121.5" customHeight="1">
      <c r="A72" s="8" t="s">
        <v>81</v>
      </c>
      <c r="B72" s="9">
        <v>962</v>
      </c>
      <c r="C72" s="9">
        <f t="shared" si="4"/>
        <v>952</v>
      </c>
      <c r="D72" s="9">
        <v>10</v>
      </c>
      <c r="E72" s="9">
        <v>1093</v>
      </c>
      <c r="F72" s="9">
        <f t="shared" ref="F72:F90" si="5">E72-G72</f>
        <v>1053</v>
      </c>
      <c r="G72" s="9">
        <v>40</v>
      </c>
      <c r="H72" s="9">
        <v>1941</v>
      </c>
      <c r="I72" s="9">
        <f t="shared" ref="I72:I90" si="6">H72-J72</f>
        <v>1941</v>
      </c>
      <c r="J72" s="9">
        <v>0</v>
      </c>
      <c r="K72" s="9">
        <v>285</v>
      </c>
      <c r="L72" s="9">
        <f t="shared" ref="L72:L90" si="7">K72-M72</f>
        <v>285</v>
      </c>
      <c r="M72" s="9">
        <v>0</v>
      </c>
      <c r="N72" s="9">
        <v>1000</v>
      </c>
      <c r="O72" s="9">
        <v>1000</v>
      </c>
      <c r="P72" s="9">
        <v>0</v>
      </c>
      <c r="Q72" s="9">
        <v>2100</v>
      </c>
      <c r="R72" s="9">
        <f t="shared" ref="R72:R90" si="8">Q72-S72</f>
        <v>2100</v>
      </c>
      <c r="S72" s="9">
        <v>0</v>
      </c>
      <c r="T72" s="9">
        <v>3500</v>
      </c>
      <c r="U72" s="9">
        <f>T72-V72</f>
        <v>3480</v>
      </c>
      <c r="V72" s="9">
        <f>0+20</f>
        <v>20</v>
      </c>
      <c r="W72" s="9">
        <v>146</v>
      </c>
      <c r="X72" s="9">
        <v>56</v>
      </c>
      <c r="Y72" s="9">
        <v>90</v>
      </c>
      <c r="Z72" s="9"/>
      <c r="AA72" s="9"/>
      <c r="AB72" s="9"/>
      <c r="AC72" s="9"/>
      <c r="AD72" s="9"/>
      <c r="AE72" s="9"/>
      <c r="AF72" s="9">
        <v>50</v>
      </c>
      <c r="AG72" s="9">
        <v>50</v>
      </c>
      <c r="AH72" s="9"/>
      <c r="AI72" s="9"/>
      <c r="AJ72" s="9"/>
      <c r="AK72" s="9"/>
    </row>
    <row r="73" spans="1:37" ht="70.5" customHeight="1">
      <c r="A73" s="8" t="s">
        <v>82</v>
      </c>
      <c r="B73" s="9">
        <v>1350</v>
      </c>
      <c r="C73" s="9">
        <f t="shared" ref="C73:C90" si="9">B73-D73</f>
        <v>1350</v>
      </c>
      <c r="D73" s="9">
        <v>0</v>
      </c>
      <c r="E73" s="9"/>
      <c r="F73" s="9">
        <f t="shared" si="5"/>
        <v>0</v>
      </c>
      <c r="G73" s="9">
        <v>0</v>
      </c>
      <c r="H73" s="9">
        <v>1364</v>
      </c>
      <c r="I73" s="9">
        <f t="shared" si="6"/>
        <v>1364</v>
      </c>
      <c r="J73" s="9">
        <v>0</v>
      </c>
      <c r="K73" s="9">
        <v>900</v>
      </c>
      <c r="L73" s="9">
        <f t="shared" si="7"/>
        <v>900</v>
      </c>
      <c r="M73" s="9">
        <v>0</v>
      </c>
      <c r="N73" s="9">
        <v>0</v>
      </c>
      <c r="O73" s="9"/>
      <c r="P73" s="9"/>
      <c r="Q73" s="9">
        <v>356</v>
      </c>
      <c r="R73" s="9">
        <f t="shared" si="8"/>
        <v>356</v>
      </c>
      <c r="S73" s="9"/>
      <c r="T73" s="9">
        <v>0</v>
      </c>
      <c r="U73" s="9"/>
      <c r="V73" s="9"/>
      <c r="W73" s="9">
        <v>0</v>
      </c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</row>
    <row r="74" spans="1:37" ht="72.75" customHeight="1">
      <c r="A74" s="8" t="s">
        <v>83</v>
      </c>
      <c r="B74" s="9"/>
      <c r="C74" s="9">
        <f t="shared" si="9"/>
        <v>0</v>
      </c>
      <c r="D74" s="9">
        <v>0</v>
      </c>
      <c r="E74" s="9"/>
      <c r="F74" s="9">
        <f t="shared" si="5"/>
        <v>0</v>
      </c>
      <c r="G74" s="9">
        <v>0</v>
      </c>
      <c r="H74" s="9">
        <v>11</v>
      </c>
      <c r="I74" s="9">
        <f t="shared" si="6"/>
        <v>11</v>
      </c>
      <c r="J74" s="9">
        <v>0</v>
      </c>
      <c r="K74" s="9">
        <v>16</v>
      </c>
      <c r="L74" s="9">
        <f t="shared" si="7"/>
        <v>16</v>
      </c>
      <c r="M74" s="9">
        <v>0</v>
      </c>
      <c r="N74" s="9">
        <v>0</v>
      </c>
      <c r="O74" s="9">
        <v>0</v>
      </c>
      <c r="P74" s="9"/>
      <c r="Q74" s="9"/>
      <c r="R74" s="9">
        <f t="shared" si="8"/>
        <v>0</v>
      </c>
      <c r="S74" s="9"/>
      <c r="T74" s="9">
        <v>0</v>
      </c>
      <c r="U74" s="9"/>
      <c r="V74" s="9"/>
      <c r="W74" s="9">
        <v>0</v>
      </c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</row>
    <row r="75" spans="1:37" ht="45" customHeight="1">
      <c r="A75" s="8" t="s">
        <v>84</v>
      </c>
      <c r="B75" s="9">
        <v>2695</v>
      </c>
      <c r="C75" s="9">
        <f t="shared" si="9"/>
        <v>2693</v>
      </c>
      <c r="D75" s="9">
        <v>2</v>
      </c>
      <c r="E75" s="9"/>
      <c r="F75" s="9">
        <f t="shared" si="5"/>
        <v>0</v>
      </c>
      <c r="G75" s="9">
        <v>0</v>
      </c>
      <c r="H75" s="9">
        <v>4198</v>
      </c>
      <c r="I75" s="9">
        <f t="shared" si="6"/>
        <v>4198</v>
      </c>
      <c r="J75" s="9">
        <v>0</v>
      </c>
      <c r="K75" s="9">
        <v>650</v>
      </c>
      <c r="L75" s="9">
        <f t="shared" si="7"/>
        <v>650</v>
      </c>
      <c r="M75" s="9">
        <v>0</v>
      </c>
      <c r="N75" s="9">
        <v>0</v>
      </c>
      <c r="O75" s="9">
        <v>0</v>
      </c>
      <c r="P75" s="9">
        <v>0</v>
      </c>
      <c r="Q75" s="9">
        <v>354</v>
      </c>
      <c r="R75" s="9">
        <f t="shared" si="8"/>
        <v>354</v>
      </c>
      <c r="S75" s="9">
        <v>0</v>
      </c>
      <c r="T75" s="9">
        <v>0</v>
      </c>
      <c r="U75" s="9"/>
      <c r="V75" s="9"/>
      <c r="W75" s="9">
        <v>0</v>
      </c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</row>
    <row r="76" spans="1:37" ht="45" customHeight="1">
      <c r="A76" s="8" t="s">
        <v>85</v>
      </c>
      <c r="B76" s="9">
        <v>2000</v>
      </c>
      <c r="C76" s="9">
        <f t="shared" si="9"/>
        <v>2000</v>
      </c>
      <c r="D76" s="9">
        <v>0</v>
      </c>
      <c r="E76" s="9"/>
      <c r="F76" s="9">
        <f t="shared" si="5"/>
        <v>0</v>
      </c>
      <c r="G76" s="9"/>
      <c r="H76" s="9">
        <v>0</v>
      </c>
      <c r="I76" s="9">
        <f t="shared" si="6"/>
        <v>0</v>
      </c>
      <c r="J76" s="9"/>
      <c r="K76" s="9">
        <v>0</v>
      </c>
      <c r="L76" s="9">
        <f t="shared" si="7"/>
        <v>0</v>
      </c>
      <c r="M76" s="9"/>
      <c r="N76" s="9">
        <v>0</v>
      </c>
      <c r="O76" s="9"/>
      <c r="P76" s="9"/>
      <c r="Q76" s="9"/>
      <c r="R76" s="9">
        <f t="shared" si="8"/>
        <v>0</v>
      </c>
      <c r="S76" s="9"/>
      <c r="T76" s="9">
        <v>0</v>
      </c>
      <c r="U76" s="9"/>
      <c r="V76" s="9"/>
      <c r="W76" s="9">
        <v>0</v>
      </c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</row>
    <row r="77" spans="1:37" ht="45" customHeight="1">
      <c r="A77" s="8" t="s">
        <v>86</v>
      </c>
      <c r="B77" s="9"/>
      <c r="C77" s="9">
        <f t="shared" si="9"/>
        <v>0</v>
      </c>
      <c r="D77" s="9"/>
      <c r="E77" s="9"/>
      <c r="F77" s="9">
        <f t="shared" si="5"/>
        <v>0</v>
      </c>
      <c r="G77" s="9"/>
      <c r="H77" s="9">
        <v>212</v>
      </c>
      <c r="I77" s="9">
        <f t="shared" si="6"/>
        <v>212</v>
      </c>
      <c r="J77" s="9">
        <v>0</v>
      </c>
      <c r="K77" s="9">
        <v>100</v>
      </c>
      <c r="L77" s="9">
        <f t="shared" si="7"/>
        <v>100</v>
      </c>
      <c r="M77" s="9">
        <v>0</v>
      </c>
      <c r="N77" s="9">
        <v>0</v>
      </c>
      <c r="O77" s="9"/>
      <c r="P77" s="9"/>
      <c r="Q77" s="9"/>
      <c r="R77" s="9">
        <f t="shared" si="8"/>
        <v>0</v>
      </c>
      <c r="S77" s="9"/>
      <c r="T77" s="9">
        <v>0</v>
      </c>
      <c r="U77" s="9"/>
      <c r="V77" s="9"/>
      <c r="W77" s="9">
        <v>0</v>
      </c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</row>
    <row r="78" spans="1:37" s="25" customFormat="1" ht="118.5" customHeight="1">
      <c r="A78" s="8" t="s">
        <v>87</v>
      </c>
      <c r="B78" s="9">
        <v>100</v>
      </c>
      <c r="C78" s="9">
        <f t="shared" si="9"/>
        <v>100</v>
      </c>
      <c r="D78" s="9">
        <v>0</v>
      </c>
      <c r="E78" s="9"/>
      <c r="F78" s="9">
        <f t="shared" si="5"/>
        <v>0</v>
      </c>
      <c r="G78" s="9"/>
      <c r="H78" s="9">
        <v>0</v>
      </c>
      <c r="I78" s="9">
        <f t="shared" si="6"/>
        <v>0</v>
      </c>
      <c r="J78" s="9"/>
      <c r="K78" s="9"/>
      <c r="L78" s="9">
        <f t="shared" si="7"/>
        <v>0</v>
      </c>
      <c r="M78" s="9"/>
      <c r="N78" s="9">
        <v>0</v>
      </c>
      <c r="O78" s="9"/>
      <c r="P78" s="9"/>
      <c r="Q78" s="9"/>
      <c r="R78" s="9">
        <f t="shared" si="8"/>
        <v>0</v>
      </c>
      <c r="S78" s="9"/>
      <c r="T78" s="9">
        <v>0</v>
      </c>
      <c r="U78" s="9"/>
      <c r="V78" s="9"/>
      <c r="W78" s="9">
        <v>0</v>
      </c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</row>
    <row r="79" spans="1:37" ht="45" customHeight="1">
      <c r="A79" s="8" t="s">
        <v>88</v>
      </c>
      <c r="B79" s="9">
        <v>777</v>
      </c>
      <c r="C79" s="9">
        <f t="shared" si="9"/>
        <v>777</v>
      </c>
      <c r="D79" s="9">
        <v>0</v>
      </c>
      <c r="E79" s="9">
        <v>1200</v>
      </c>
      <c r="F79" s="9">
        <f t="shared" si="5"/>
        <v>1200</v>
      </c>
      <c r="G79" s="9">
        <v>0</v>
      </c>
      <c r="H79" s="9">
        <v>0</v>
      </c>
      <c r="I79" s="9">
        <f t="shared" si="6"/>
        <v>0</v>
      </c>
      <c r="J79" s="9"/>
      <c r="K79" s="9"/>
      <c r="L79" s="9">
        <f t="shared" si="7"/>
        <v>0</v>
      </c>
      <c r="M79" s="9"/>
      <c r="N79" s="9">
        <v>0</v>
      </c>
      <c r="O79" s="9"/>
      <c r="P79" s="9"/>
      <c r="Q79" s="9"/>
      <c r="R79" s="9">
        <f t="shared" si="8"/>
        <v>0</v>
      </c>
      <c r="S79" s="9"/>
      <c r="T79" s="9">
        <v>0</v>
      </c>
      <c r="U79" s="9"/>
      <c r="V79" s="9"/>
      <c r="W79" s="9">
        <v>0</v>
      </c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</row>
    <row r="80" spans="1:37" ht="45" customHeight="1">
      <c r="A80" s="8" t="s">
        <v>89</v>
      </c>
      <c r="B80" s="9">
        <v>4000</v>
      </c>
      <c r="C80" s="9">
        <f t="shared" si="9"/>
        <v>4000</v>
      </c>
      <c r="D80" s="9">
        <v>0</v>
      </c>
      <c r="E80" s="9">
        <v>2876</v>
      </c>
      <c r="F80" s="9">
        <f t="shared" si="5"/>
        <v>2876</v>
      </c>
      <c r="G80" s="9"/>
      <c r="H80" s="9">
        <v>0</v>
      </c>
      <c r="I80" s="9">
        <f t="shared" si="6"/>
        <v>0</v>
      </c>
      <c r="J80" s="9"/>
      <c r="K80" s="9"/>
      <c r="L80" s="9">
        <f t="shared" si="7"/>
        <v>0</v>
      </c>
      <c r="M80" s="9"/>
      <c r="N80" s="9">
        <v>0</v>
      </c>
      <c r="O80" s="9"/>
      <c r="P80" s="9"/>
      <c r="Q80" s="9"/>
      <c r="R80" s="9">
        <f t="shared" si="8"/>
        <v>0</v>
      </c>
      <c r="S80" s="9"/>
      <c r="T80" s="9">
        <v>0</v>
      </c>
      <c r="U80" s="9"/>
      <c r="V80" s="9"/>
      <c r="W80" s="9">
        <v>0</v>
      </c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</row>
    <row r="81" spans="1:37" ht="45" customHeight="1">
      <c r="A81" s="8" t="s">
        <v>90</v>
      </c>
      <c r="B81" s="9"/>
      <c r="C81" s="9">
        <f t="shared" si="9"/>
        <v>0</v>
      </c>
      <c r="D81" s="9"/>
      <c r="E81" s="9"/>
      <c r="F81" s="9">
        <f t="shared" si="5"/>
        <v>0</v>
      </c>
      <c r="G81" s="9"/>
      <c r="H81" s="9"/>
      <c r="I81" s="9">
        <f t="shared" si="6"/>
        <v>0</v>
      </c>
      <c r="J81" s="9"/>
      <c r="K81" s="9"/>
      <c r="L81" s="9">
        <f t="shared" si="7"/>
        <v>0</v>
      </c>
      <c r="M81" s="9"/>
      <c r="N81" s="9"/>
      <c r="O81" s="9"/>
      <c r="P81" s="9"/>
      <c r="Q81" s="9"/>
      <c r="R81" s="9">
        <f t="shared" si="8"/>
        <v>0</v>
      </c>
      <c r="S81" s="9"/>
      <c r="T81" s="9">
        <v>0</v>
      </c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</row>
    <row r="82" spans="1:37" ht="45" customHeight="1">
      <c r="A82" s="8" t="s">
        <v>91</v>
      </c>
      <c r="B82" s="9"/>
      <c r="C82" s="9">
        <f t="shared" si="9"/>
        <v>0</v>
      </c>
      <c r="D82" s="9"/>
      <c r="E82" s="9"/>
      <c r="F82" s="9">
        <f t="shared" si="5"/>
        <v>0</v>
      </c>
      <c r="G82" s="9"/>
      <c r="H82" s="9"/>
      <c r="I82" s="9">
        <f t="shared" si="6"/>
        <v>0</v>
      </c>
      <c r="J82" s="9"/>
      <c r="K82" s="9"/>
      <c r="L82" s="9">
        <f t="shared" si="7"/>
        <v>0</v>
      </c>
      <c r="M82" s="9"/>
      <c r="N82" s="9"/>
      <c r="O82" s="9"/>
      <c r="P82" s="9"/>
      <c r="Q82" s="9"/>
      <c r="R82" s="9">
        <f t="shared" si="8"/>
        <v>0</v>
      </c>
      <c r="S82" s="9"/>
      <c r="T82" s="9">
        <v>0</v>
      </c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</row>
    <row r="83" spans="1:37" ht="45" customHeight="1">
      <c r="A83" s="8" t="s">
        <v>92</v>
      </c>
      <c r="B83" s="9">
        <v>2090</v>
      </c>
      <c r="C83" s="9">
        <f t="shared" si="9"/>
        <v>2090</v>
      </c>
      <c r="D83" s="9">
        <v>0</v>
      </c>
      <c r="E83" s="9">
        <v>2450</v>
      </c>
      <c r="F83" s="9">
        <f t="shared" si="5"/>
        <v>2350</v>
      </c>
      <c r="G83" s="9">
        <v>100</v>
      </c>
      <c r="H83" s="9">
        <v>0</v>
      </c>
      <c r="I83" s="9">
        <f t="shared" si="6"/>
        <v>0</v>
      </c>
      <c r="J83" s="9"/>
      <c r="K83" s="9"/>
      <c r="L83" s="9">
        <f t="shared" si="7"/>
        <v>0</v>
      </c>
      <c r="M83" s="9"/>
      <c r="N83" s="9">
        <v>0</v>
      </c>
      <c r="O83" s="9"/>
      <c r="P83" s="9"/>
      <c r="Q83" s="9"/>
      <c r="R83" s="9">
        <f t="shared" si="8"/>
        <v>0</v>
      </c>
      <c r="S83" s="9"/>
      <c r="T83" s="9">
        <v>0</v>
      </c>
      <c r="U83" s="9"/>
      <c r="V83" s="9"/>
      <c r="W83" s="9">
        <v>0</v>
      </c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</row>
    <row r="84" spans="1:37" ht="45" customHeight="1">
      <c r="A84" s="8" t="s">
        <v>93</v>
      </c>
      <c r="B84" s="9">
        <v>1200</v>
      </c>
      <c r="C84" s="9">
        <f t="shared" si="9"/>
        <v>1190</v>
      </c>
      <c r="D84" s="9">
        <v>10</v>
      </c>
      <c r="E84" s="9"/>
      <c r="F84" s="9">
        <f t="shared" si="5"/>
        <v>0</v>
      </c>
      <c r="G84" s="9"/>
      <c r="H84" s="9">
        <v>0</v>
      </c>
      <c r="I84" s="9">
        <f t="shared" si="6"/>
        <v>0</v>
      </c>
      <c r="J84" s="9"/>
      <c r="K84" s="9"/>
      <c r="L84" s="9">
        <f t="shared" si="7"/>
        <v>0</v>
      </c>
      <c r="M84" s="9"/>
      <c r="N84" s="9">
        <v>0</v>
      </c>
      <c r="O84" s="9"/>
      <c r="P84" s="9"/>
      <c r="Q84" s="9"/>
      <c r="R84" s="9">
        <f t="shared" si="8"/>
        <v>0</v>
      </c>
      <c r="S84" s="9"/>
      <c r="T84" s="9">
        <v>0</v>
      </c>
      <c r="U84" s="9"/>
      <c r="V84" s="9"/>
      <c r="W84" s="9">
        <v>0</v>
      </c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</row>
    <row r="85" spans="1:37" ht="45" customHeight="1">
      <c r="A85" s="8" t="s">
        <v>94</v>
      </c>
      <c r="B85" s="9"/>
      <c r="C85" s="9">
        <f t="shared" si="9"/>
        <v>0</v>
      </c>
      <c r="D85" s="9"/>
      <c r="E85" s="9"/>
      <c r="F85" s="9">
        <f t="shared" si="5"/>
        <v>0</v>
      </c>
      <c r="G85" s="9">
        <v>0</v>
      </c>
      <c r="H85" s="9">
        <v>426</v>
      </c>
      <c r="I85" s="9">
        <f t="shared" si="6"/>
        <v>426</v>
      </c>
      <c r="J85" s="9">
        <v>0</v>
      </c>
      <c r="K85" s="9"/>
      <c r="L85" s="9">
        <f t="shared" si="7"/>
        <v>0</v>
      </c>
      <c r="M85" s="9"/>
      <c r="N85" s="9">
        <v>0</v>
      </c>
      <c r="O85" s="9"/>
      <c r="P85" s="9"/>
      <c r="Q85" s="9"/>
      <c r="R85" s="9">
        <f t="shared" si="8"/>
        <v>0</v>
      </c>
      <c r="S85" s="9"/>
      <c r="T85" s="9">
        <v>0</v>
      </c>
      <c r="U85" s="9"/>
      <c r="V85" s="9"/>
      <c r="W85" s="9">
        <v>0</v>
      </c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</row>
    <row r="86" spans="1:37" ht="45" customHeight="1">
      <c r="A86" s="8" t="s">
        <v>95</v>
      </c>
      <c r="B86" s="9"/>
      <c r="C86" s="9">
        <f t="shared" si="9"/>
        <v>0</v>
      </c>
      <c r="D86" s="9"/>
      <c r="E86" s="9"/>
      <c r="F86" s="9">
        <f t="shared" si="5"/>
        <v>0</v>
      </c>
      <c r="G86" s="9"/>
      <c r="H86" s="9"/>
      <c r="I86" s="9">
        <f t="shared" si="6"/>
        <v>0</v>
      </c>
      <c r="J86" s="9"/>
      <c r="K86" s="9"/>
      <c r="L86" s="9">
        <f t="shared" si="7"/>
        <v>0</v>
      </c>
      <c r="M86" s="9"/>
      <c r="N86" s="9">
        <v>0</v>
      </c>
      <c r="O86" s="9">
        <f>145-145</f>
        <v>0</v>
      </c>
      <c r="P86" s="9"/>
      <c r="Q86" s="9"/>
      <c r="R86" s="9">
        <f t="shared" si="8"/>
        <v>0</v>
      </c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</row>
    <row r="87" spans="1:37" ht="45" customHeight="1">
      <c r="A87" s="8" t="s">
        <v>96</v>
      </c>
      <c r="B87" s="9"/>
      <c r="C87" s="9">
        <f t="shared" si="9"/>
        <v>0</v>
      </c>
      <c r="D87" s="9"/>
      <c r="E87" s="9"/>
      <c r="F87" s="9">
        <f t="shared" si="5"/>
        <v>0</v>
      </c>
      <c r="G87" s="9"/>
      <c r="H87" s="9"/>
      <c r="I87" s="9">
        <f t="shared" si="6"/>
        <v>0</v>
      </c>
      <c r="J87" s="9"/>
      <c r="K87" s="9"/>
      <c r="L87" s="9">
        <f t="shared" si="7"/>
        <v>0</v>
      </c>
      <c r="M87" s="9"/>
      <c r="N87" s="9">
        <v>0</v>
      </c>
      <c r="O87" s="9">
        <f>73-73</f>
        <v>0</v>
      </c>
      <c r="P87" s="9"/>
      <c r="Q87" s="9"/>
      <c r="R87" s="9">
        <f t="shared" si="8"/>
        <v>0</v>
      </c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</row>
    <row r="88" spans="1:37" ht="54.75" customHeight="1">
      <c r="A88" s="8" t="s">
        <v>97</v>
      </c>
      <c r="B88" s="9"/>
      <c r="C88" s="9">
        <f t="shared" si="9"/>
        <v>0</v>
      </c>
      <c r="D88" s="9"/>
      <c r="E88" s="9"/>
      <c r="F88" s="9">
        <f t="shared" si="5"/>
        <v>0</v>
      </c>
      <c r="G88" s="9"/>
      <c r="H88" s="9"/>
      <c r="I88" s="9">
        <f t="shared" si="6"/>
        <v>0</v>
      </c>
      <c r="J88" s="9"/>
      <c r="K88" s="9"/>
      <c r="L88" s="9">
        <f t="shared" si="7"/>
        <v>0</v>
      </c>
      <c r="M88" s="9"/>
      <c r="N88" s="9">
        <v>0</v>
      </c>
      <c r="O88" s="9">
        <f>73-73</f>
        <v>0</v>
      </c>
      <c r="P88" s="9"/>
      <c r="Q88" s="9"/>
      <c r="R88" s="9">
        <f t="shared" si="8"/>
        <v>0</v>
      </c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</row>
    <row r="89" spans="1:37" ht="53.25" customHeight="1">
      <c r="A89" s="8" t="s">
        <v>98</v>
      </c>
      <c r="B89" s="9"/>
      <c r="C89" s="9">
        <f t="shared" si="9"/>
        <v>0</v>
      </c>
      <c r="D89" s="9"/>
      <c r="E89" s="9"/>
      <c r="F89" s="9">
        <f t="shared" si="5"/>
        <v>0</v>
      </c>
      <c r="G89" s="9"/>
      <c r="H89" s="9"/>
      <c r="I89" s="9">
        <f t="shared" si="6"/>
        <v>0</v>
      </c>
      <c r="J89" s="9"/>
      <c r="K89" s="9"/>
      <c r="L89" s="9">
        <f t="shared" si="7"/>
        <v>0</v>
      </c>
      <c r="M89" s="9"/>
      <c r="N89" s="9"/>
      <c r="O89" s="9"/>
      <c r="P89" s="9"/>
      <c r="Q89" s="9"/>
      <c r="R89" s="9">
        <f t="shared" si="8"/>
        <v>0</v>
      </c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</row>
    <row r="90" spans="1:37" ht="45" customHeight="1">
      <c r="A90" s="8" t="s">
        <v>99</v>
      </c>
      <c r="B90" s="9"/>
      <c r="C90" s="9">
        <f t="shared" si="9"/>
        <v>0</v>
      </c>
      <c r="D90" s="9"/>
      <c r="E90" s="9"/>
      <c r="F90" s="9">
        <f t="shared" si="5"/>
        <v>0</v>
      </c>
      <c r="G90" s="9"/>
      <c r="H90" s="9"/>
      <c r="I90" s="9">
        <f t="shared" si="6"/>
        <v>0</v>
      </c>
      <c r="J90" s="9"/>
      <c r="K90" s="9"/>
      <c r="L90" s="9">
        <f t="shared" si="7"/>
        <v>0</v>
      </c>
      <c r="M90" s="9"/>
      <c r="N90" s="9">
        <v>0</v>
      </c>
      <c r="O90" s="9">
        <f>72-72</f>
        <v>0</v>
      </c>
      <c r="P90" s="9"/>
      <c r="Q90" s="9"/>
      <c r="R90" s="9">
        <f t="shared" si="8"/>
        <v>0</v>
      </c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</row>
    <row r="91" spans="1:37" s="2" customFormat="1" ht="45" customHeight="1">
      <c r="A91" s="11" t="s">
        <v>100</v>
      </c>
      <c r="B91" s="9">
        <f>SUM(B7:B90)</f>
        <v>129784</v>
      </c>
      <c r="C91" s="9">
        <f t="shared" ref="C91:D91" si="10">SUM(C7:C90)</f>
        <v>123018</v>
      </c>
      <c r="D91" s="9">
        <f t="shared" si="10"/>
        <v>6766</v>
      </c>
      <c r="E91" s="9">
        <f>SUM(E7:E90)</f>
        <v>49081</v>
      </c>
      <c r="F91" s="9">
        <f t="shared" ref="F91:G91" si="11">SUM(F7:F90)</f>
        <v>46674</v>
      </c>
      <c r="G91" s="9">
        <f t="shared" si="11"/>
        <v>2407</v>
      </c>
      <c r="H91" s="9">
        <f>SUM(H7:H90)</f>
        <v>208281</v>
      </c>
      <c r="I91" s="9">
        <f t="shared" ref="I91:J91" si="12">SUM(I7:I90)</f>
        <v>174237</v>
      </c>
      <c r="J91" s="9">
        <f t="shared" si="12"/>
        <v>34044</v>
      </c>
      <c r="K91" s="9">
        <f>SUM(K7:K90)</f>
        <v>79012</v>
      </c>
      <c r="L91" s="9">
        <f t="shared" ref="L91:M91" si="13">SUM(L7:L90)</f>
        <v>75765</v>
      </c>
      <c r="M91" s="9">
        <f t="shared" si="13"/>
        <v>3247</v>
      </c>
      <c r="N91" s="9">
        <f>SUM(N7:N90)</f>
        <v>2612</v>
      </c>
      <c r="O91" s="9">
        <f t="shared" ref="O91:P91" si="14">SUM(O7:O90)</f>
        <v>2612</v>
      </c>
      <c r="P91" s="9">
        <f t="shared" si="14"/>
        <v>0</v>
      </c>
      <c r="Q91" s="9">
        <f>SUM(Q7:Q90)</f>
        <v>22731</v>
      </c>
      <c r="R91" s="9">
        <f t="shared" ref="R91:S91" si="15">SUM(R7:R90)</f>
        <v>22731</v>
      </c>
      <c r="S91" s="9">
        <f t="shared" si="15"/>
        <v>0</v>
      </c>
      <c r="T91" s="9">
        <f>SUM(T7:T90)</f>
        <v>3500</v>
      </c>
      <c r="U91" s="9">
        <f t="shared" ref="U91:V91" si="16">SUM(U7:U90)</f>
        <v>3480</v>
      </c>
      <c r="V91" s="9">
        <f t="shared" si="16"/>
        <v>20</v>
      </c>
      <c r="W91" s="9">
        <f>SUM(W7:W90)</f>
        <v>146</v>
      </c>
      <c r="X91" s="9">
        <f t="shared" ref="X91:Y91" si="17">SUM(X7:X90)</f>
        <v>56</v>
      </c>
      <c r="Y91" s="9">
        <f t="shared" si="17"/>
        <v>90</v>
      </c>
      <c r="Z91" s="9">
        <f>SUM(Z7:Z90)</f>
        <v>979</v>
      </c>
      <c r="AA91" s="9">
        <f t="shared" ref="AA91:AB91" si="18">SUM(AA7:AA90)</f>
        <v>931</v>
      </c>
      <c r="AB91" s="9">
        <f t="shared" si="18"/>
        <v>48</v>
      </c>
      <c r="AC91" s="9">
        <f>SUM(AC7:AC90)</f>
        <v>7450</v>
      </c>
      <c r="AD91" s="9">
        <f t="shared" ref="AD91:AK91" si="19">SUM(AD7:AD90)</f>
        <v>7450</v>
      </c>
      <c r="AE91" s="9">
        <f t="shared" si="19"/>
        <v>0</v>
      </c>
      <c r="AF91" s="9">
        <f t="shared" si="19"/>
        <v>50</v>
      </c>
      <c r="AG91" s="9">
        <f t="shared" si="19"/>
        <v>50</v>
      </c>
      <c r="AH91" s="9">
        <f t="shared" si="19"/>
        <v>0</v>
      </c>
      <c r="AI91" s="9">
        <f t="shared" si="19"/>
        <v>1320</v>
      </c>
      <c r="AJ91" s="9">
        <f t="shared" si="19"/>
        <v>0</v>
      </c>
      <c r="AK91" s="9">
        <f t="shared" si="19"/>
        <v>1320</v>
      </c>
    </row>
    <row r="92" spans="1:37" ht="45" customHeight="1"/>
    <row r="93" spans="1:37" ht="45" customHeight="1"/>
    <row r="94" spans="1:37" ht="45" customHeight="1"/>
    <row r="95" spans="1:37" ht="45" customHeight="1"/>
    <row r="96" spans="1:37" ht="45" customHeight="1"/>
    <row r="97" ht="45" customHeight="1"/>
    <row r="98" ht="45" customHeight="1"/>
    <row r="99" ht="45" customHeight="1"/>
    <row r="100" ht="45" customHeight="1"/>
    <row r="101" ht="45" customHeight="1"/>
  </sheetData>
  <autoFilter ref="A6:AK91"/>
  <mergeCells count="18">
    <mergeCell ref="AF5:AH5"/>
    <mergeCell ref="AI5:AK5"/>
    <mergeCell ref="N5:P5"/>
    <mergeCell ref="Q5:S5"/>
    <mergeCell ref="T5:V5"/>
    <mergeCell ref="W5:Y5"/>
    <mergeCell ref="Z5:AB5"/>
    <mergeCell ref="AC5:AE5"/>
    <mergeCell ref="B1:P1"/>
    <mergeCell ref="B2:P2"/>
    <mergeCell ref="A4:A6"/>
    <mergeCell ref="B4:P4"/>
    <mergeCell ref="Q4:Y4"/>
    <mergeCell ref="Z4:AK4"/>
    <mergeCell ref="B5:D5"/>
    <mergeCell ref="E5:G5"/>
    <mergeCell ref="H5:J5"/>
    <mergeCell ref="K5:M5"/>
  </mergeCells>
  <conditionalFormatting sqref="Z60:AB90 AC60:AE85 B60:B85 K60:K85 N60:N85 Q60:Q85 T60:T85 W60:Y85 AA7:AE7 B7:B58 W8:AE58 K7:K58 B91:D91 F7:G90 N7:N58 Q7:Q58 T7:T58 W7:Y7 H91:AK91">
    <cfRule type="expression" dxfId="31" priority="33">
      <formula>(#REF!+#REF!)&lt;B7</formula>
    </cfRule>
  </conditionalFormatting>
  <conditionalFormatting sqref="AC86:AE90 B86:B90 K86:K90 N86:N90 Q86:Q90 T86:T90 W86:Y90">
    <cfRule type="expression" dxfId="30" priority="32">
      <formula>(#REF!+#REF!)&lt;B86</formula>
    </cfRule>
  </conditionalFormatting>
  <conditionalFormatting sqref="AF7:AK58 E91:G91">
    <cfRule type="expression" dxfId="29" priority="30">
      <formula>(#REF!+#REF!)&lt;E7</formula>
    </cfRule>
  </conditionalFormatting>
  <conditionalFormatting sqref="N59 Q59 T59 W59:AE59">
    <cfRule type="expression" dxfId="28" priority="29">
      <formula>(#REF!+#REF!)&lt;N59</formula>
    </cfRule>
  </conditionalFormatting>
  <conditionalFormatting sqref="B59">
    <cfRule type="expression" dxfId="27" priority="28">
      <formula>(#REF!+#REF!)&lt;B59</formula>
    </cfRule>
  </conditionalFormatting>
  <conditionalFormatting sqref="AF60:AK85">
    <cfRule type="expression" dxfId="26" priority="26">
      <formula>(#REF!+#REF!)&lt;AF60</formula>
    </cfRule>
  </conditionalFormatting>
  <conditionalFormatting sqref="K59">
    <cfRule type="expression" dxfId="25" priority="27">
      <formula>(#REF!+#REF!)&lt;K59</formula>
    </cfRule>
  </conditionalFormatting>
  <conditionalFormatting sqref="AF86:AK90">
    <cfRule type="expression" dxfId="24" priority="25">
      <formula>(#REF!+#REF!)&lt;AF86</formula>
    </cfRule>
  </conditionalFormatting>
  <conditionalFormatting sqref="AF59:AK59">
    <cfRule type="expression" dxfId="23" priority="24">
      <formula>(#REF!+#REF!)&lt;AF59</formula>
    </cfRule>
  </conditionalFormatting>
  <conditionalFormatting sqref="E7:E78 E80:E82 E84:E90">
    <cfRule type="expression" dxfId="22" priority="23">
      <formula>(#REF!+#REF!)&lt;E7</formula>
    </cfRule>
  </conditionalFormatting>
  <conditionalFormatting sqref="E79">
    <cfRule type="expression" dxfId="21" priority="22">
      <formula>(#REF!+#REF!)&lt;E79</formula>
    </cfRule>
  </conditionalFormatting>
  <conditionalFormatting sqref="E83">
    <cfRule type="expression" dxfId="20" priority="21">
      <formula>(#REF!+#REF!)&lt;E83</formula>
    </cfRule>
  </conditionalFormatting>
  <conditionalFormatting sqref="H59">
    <cfRule type="expression" dxfId="19" priority="19">
      <formula>(#REF!+#REF!)&lt;H59</formula>
    </cfRule>
  </conditionalFormatting>
  <conditionalFormatting sqref="H7:H58 H60:H90">
    <cfRule type="expression" dxfId="18" priority="20">
      <formula>(#REF!+#REF!)&lt;H7</formula>
    </cfRule>
  </conditionalFormatting>
  <conditionalFormatting sqref="C7:D8 D60:D85 D9:D58 C9:C90">
    <cfRule type="expression" dxfId="17" priority="18">
      <formula>(#REF!+#REF!)&lt;C7</formula>
    </cfRule>
  </conditionalFormatting>
  <conditionalFormatting sqref="D86:D90">
    <cfRule type="expression" dxfId="16" priority="17">
      <formula>(#REF!+#REF!)&lt;D86</formula>
    </cfRule>
  </conditionalFormatting>
  <conditionalFormatting sqref="D59">
    <cfRule type="expression" dxfId="15" priority="16">
      <formula>(#REF!+#REF!)&lt;D59</formula>
    </cfRule>
  </conditionalFormatting>
  <conditionalFormatting sqref="I7:J7 J60:J85 J8:J58 I8:I90">
    <cfRule type="expression" dxfId="14" priority="15">
      <formula>(#REF!+#REF!)&lt;I7</formula>
    </cfRule>
  </conditionalFormatting>
  <conditionalFormatting sqref="J86:J90">
    <cfRule type="expression" dxfId="13" priority="14">
      <formula>(#REF!+#REF!)&lt;J86</formula>
    </cfRule>
  </conditionalFormatting>
  <conditionalFormatting sqref="J59">
    <cfRule type="expression" dxfId="12" priority="13">
      <formula>(#REF!+#REF!)&lt;J59</formula>
    </cfRule>
  </conditionalFormatting>
  <conditionalFormatting sqref="L7:M7 M60:M85 M8:M58 L8:L90">
    <cfRule type="expression" dxfId="11" priority="12">
      <formula>(#REF!+#REF!)&lt;L7</formula>
    </cfRule>
  </conditionalFormatting>
  <conditionalFormatting sqref="M86:M90">
    <cfRule type="expression" dxfId="10" priority="11">
      <formula>(#REF!+#REF!)&lt;M86</formula>
    </cfRule>
  </conditionalFormatting>
  <conditionalFormatting sqref="M59">
    <cfRule type="expression" dxfId="9" priority="10">
      <formula>(#REF!+#REF!)&lt;M59</formula>
    </cfRule>
  </conditionalFormatting>
  <conditionalFormatting sqref="O7:P58 O60:P85">
    <cfRule type="expression" dxfId="8" priority="9">
      <formula>(#REF!+#REF!)&lt;O7</formula>
    </cfRule>
  </conditionalFormatting>
  <conditionalFormatting sqref="O86:P90">
    <cfRule type="expression" dxfId="7" priority="8">
      <formula>(#REF!+#REF!)&lt;O86</formula>
    </cfRule>
  </conditionalFormatting>
  <conditionalFormatting sqref="O59:P59">
    <cfRule type="expression" dxfId="6" priority="7">
      <formula>(#REF!+#REF!)&lt;O59</formula>
    </cfRule>
  </conditionalFormatting>
  <conditionalFormatting sqref="R7:S7 S60:S85 S8:S58 R8:R90">
    <cfRule type="expression" dxfId="5" priority="6">
      <formula>(#REF!+#REF!)&lt;R7</formula>
    </cfRule>
  </conditionalFormatting>
  <conditionalFormatting sqref="S86:S90">
    <cfRule type="expression" dxfId="4" priority="5">
      <formula>(#REF!+#REF!)&lt;S86</formula>
    </cfRule>
  </conditionalFormatting>
  <conditionalFormatting sqref="S59">
    <cfRule type="expression" dxfId="3" priority="4">
      <formula>(#REF!+#REF!)&lt;S59</formula>
    </cfRule>
  </conditionalFormatting>
  <conditionalFormatting sqref="U7:V58 U60:V85">
    <cfRule type="expression" dxfId="2" priority="3">
      <formula>(#REF!+#REF!)&lt;U7</formula>
    </cfRule>
  </conditionalFormatting>
  <conditionalFormatting sqref="U86:V90">
    <cfRule type="expression" dxfId="1" priority="2">
      <formula>(#REF!+#REF!)&lt;U86</formula>
    </cfRule>
  </conditionalFormatting>
  <conditionalFormatting sqref="U59:V59">
    <cfRule type="expression" dxfId="0" priority="1">
      <formula>(#REF!+#REF!)&lt;U59</formula>
    </cfRule>
  </conditionalFormatting>
  <pageMargins left="0" right="0" top="0.19685039370078741" bottom="0.19685039370078741" header="0.19685039370078741" footer="0.19685039370078741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8"/>
  <sheetViews>
    <sheetView showZeros="0" view="pageBreakPreview" zoomScale="55" zoomScaleNormal="55" zoomScaleSheetLayoutView="55" workbookViewId="0">
      <pane xSplit="1" ySplit="5" topLeftCell="B6" activePane="bottomRight" state="frozenSplit"/>
      <selection pane="topRight" activeCell="E1" sqref="E1"/>
      <selection pane="bottomLeft" activeCell="A6" sqref="A6"/>
      <selection pane="bottomRight" activeCell="A2" sqref="A2"/>
    </sheetView>
  </sheetViews>
  <sheetFormatPr defaultColWidth="9.140625" defaultRowHeight="20.25"/>
  <cols>
    <col min="1" max="1" width="80.5703125" style="2" customWidth="1"/>
    <col min="2" max="2" width="14.140625" style="1" customWidth="1"/>
    <col min="3" max="3" width="12.140625" style="1" customWidth="1"/>
    <col min="4" max="4" width="14" style="1" customWidth="1"/>
    <col min="5" max="5" width="12.140625" style="1" customWidth="1"/>
    <col min="6" max="6" width="10.140625" style="1" customWidth="1"/>
    <col min="7" max="7" width="11" style="1" customWidth="1"/>
    <col min="8" max="8" width="12.140625" style="1" customWidth="1"/>
    <col min="9" max="9" width="11.140625" style="1" customWidth="1"/>
    <col min="10" max="10" width="10" style="1" customWidth="1"/>
    <col min="11" max="11" width="12.5703125" style="1" customWidth="1"/>
    <col min="12" max="12" width="10.85546875" style="1" customWidth="1"/>
    <col min="13" max="13" width="9.7109375" style="1" customWidth="1"/>
    <col min="14" max="14" width="14.42578125" style="1" customWidth="1"/>
    <col min="15" max="15" width="10.42578125" style="1" customWidth="1"/>
    <col min="16" max="16" width="10.5703125" style="1" customWidth="1"/>
    <col min="17" max="17" width="13.28515625" style="1" customWidth="1"/>
    <col min="18" max="18" width="10.140625" style="1" customWidth="1"/>
    <col min="19" max="19" width="11.7109375" style="1" customWidth="1"/>
    <col min="20" max="20" width="12.28515625" style="3" customWidth="1"/>
    <col min="21" max="21" width="8.42578125" style="1" customWidth="1"/>
    <col min="22" max="22" width="7.42578125" style="1" customWidth="1"/>
    <col min="23" max="23" width="13.28515625" style="3" customWidth="1"/>
    <col min="24" max="24" width="8.42578125" style="1" customWidth="1"/>
    <col min="25" max="25" width="11" style="1" customWidth="1"/>
    <col min="26" max="26" width="12.140625" style="1" customWidth="1"/>
    <col min="27" max="27" width="10" style="1" customWidth="1"/>
    <col min="28" max="28" width="10.5703125" style="1" customWidth="1"/>
    <col min="29" max="16384" width="9.140625" style="1"/>
  </cols>
  <sheetData>
    <row r="1" spans="1:28" ht="30" customHeight="1">
      <c r="B1" s="48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28" ht="41.25" customHeight="1">
      <c r="A2" s="4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"/>
      <c r="R2" s="4"/>
      <c r="S2" s="4"/>
      <c r="T2" s="4"/>
      <c r="U2" s="4"/>
      <c r="V2" s="4"/>
      <c r="W2" s="4"/>
      <c r="X2" s="4"/>
      <c r="Y2" s="4"/>
      <c r="AA2" s="4"/>
      <c r="AB2" s="4"/>
    </row>
    <row r="3" spans="1:28" ht="49.5" customHeight="1">
      <c r="A3" s="49" t="s">
        <v>1</v>
      </c>
      <c r="B3" s="52" t="s">
        <v>2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 t="s">
        <v>2</v>
      </c>
      <c r="R3" s="53"/>
      <c r="S3" s="53"/>
      <c r="T3" s="53"/>
      <c r="U3" s="53"/>
      <c r="V3" s="53"/>
      <c r="W3" s="53"/>
      <c r="X3" s="53"/>
      <c r="Y3" s="54"/>
      <c r="Z3" s="56" t="s">
        <v>3</v>
      </c>
      <c r="AA3" s="57"/>
      <c r="AB3" s="58"/>
    </row>
    <row r="4" spans="1:28" ht="152.25" customHeight="1">
      <c r="A4" s="50"/>
      <c r="B4" s="55" t="s">
        <v>4</v>
      </c>
      <c r="C4" s="55"/>
      <c r="D4" s="55"/>
      <c r="E4" s="55" t="s">
        <v>5</v>
      </c>
      <c r="F4" s="55"/>
      <c r="G4" s="55"/>
      <c r="H4" s="55" t="s">
        <v>6</v>
      </c>
      <c r="I4" s="55"/>
      <c r="J4" s="55"/>
      <c r="K4" s="55" t="s">
        <v>7</v>
      </c>
      <c r="L4" s="55"/>
      <c r="M4" s="55"/>
      <c r="N4" s="55" t="s">
        <v>8</v>
      </c>
      <c r="O4" s="55"/>
      <c r="P4" s="55"/>
      <c r="Q4" s="55" t="s">
        <v>9</v>
      </c>
      <c r="R4" s="55"/>
      <c r="S4" s="55"/>
      <c r="T4" s="55" t="s">
        <v>10</v>
      </c>
      <c r="U4" s="55"/>
      <c r="V4" s="55"/>
      <c r="W4" s="55" t="s">
        <v>11</v>
      </c>
      <c r="X4" s="55"/>
      <c r="Y4" s="55"/>
      <c r="Z4" s="55" t="s">
        <v>12</v>
      </c>
      <c r="AA4" s="55"/>
      <c r="AB4" s="59"/>
    </row>
    <row r="5" spans="1:28" s="5" customFormat="1" ht="43.5" customHeight="1">
      <c r="A5" s="51"/>
      <c r="B5" s="6" t="s">
        <v>13</v>
      </c>
      <c r="C5" s="6" t="s">
        <v>14</v>
      </c>
      <c r="D5" s="6" t="s">
        <v>15</v>
      </c>
      <c r="E5" s="6" t="s">
        <v>13</v>
      </c>
      <c r="F5" s="6" t="s">
        <v>14</v>
      </c>
      <c r="G5" s="6" t="s">
        <v>15</v>
      </c>
      <c r="H5" s="6" t="s">
        <v>13</v>
      </c>
      <c r="I5" s="6" t="s">
        <v>14</v>
      </c>
      <c r="J5" s="6" t="s">
        <v>15</v>
      </c>
      <c r="K5" s="6" t="s">
        <v>13</v>
      </c>
      <c r="L5" s="6" t="s">
        <v>14</v>
      </c>
      <c r="M5" s="6" t="s">
        <v>15</v>
      </c>
      <c r="N5" s="6" t="s">
        <v>13</v>
      </c>
      <c r="O5" s="6" t="s">
        <v>14</v>
      </c>
      <c r="P5" s="6" t="s">
        <v>15</v>
      </c>
      <c r="Q5" s="6" t="s">
        <v>13</v>
      </c>
      <c r="R5" s="6" t="s">
        <v>14</v>
      </c>
      <c r="S5" s="6" t="s">
        <v>15</v>
      </c>
      <c r="T5" s="6" t="s">
        <v>13</v>
      </c>
      <c r="U5" s="6" t="s">
        <v>14</v>
      </c>
      <c r="V5" s="6" t="s">
        <v>15</v>
      </c>
      <c r="W5" s="6" t="s">
        <v>13</v>
      </c>
      <c r="X5" s="6" t="s">
        <v>14</v>
      </c>
      <c r="Y5" s="6" t="s">
        <v>15</v>
      </c>
      <c r="Z5" s="6" t="s">
        <v>13</v>
      </c>
      <c r="AA5" s="6" t="s">
        <v>14</v>
      </c>
      <c r="AB5" s="7" t="s">
        <v>15</v>
      </c>
    </row>
    <row r="6" spans="1:28" ht="58.5" customHeight="1">
      <c r="A6" s="8" t="s">
        <v>16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123</v>
      </c>
      <c r="L6" s="9">
        <v>123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10">
        <v>0</v>
      </c>
    </row>
    <row r="7" spans="1:28" ht="45" customHeight="1">
      <c r="A7" s="8" t="s">
        <v>17</v>
      </c>
      <c r="B7" s="9">
        <v>1500</v>
      </c>
      <c r="C7" s="9">
        <v>1500</v>
      </c>
      <c r="D7" s="9">
        <v>0</v>
      </c>
      <c r="E7" s="9">
        <v>0</v>
      </c>
      <c r="F7" s="9">
        <v>0</v>
      </c>
      <c r="G7" s="9">
        <v>0</v>
      </c>
      <c r="H7" s="9">
        <v>2841</v>
      </c>
      <c r="I7" s="9">
        <v>2841</v>
      </c>
      <c r="J7" s="9">
        <v>0</v>
      </c>
      <c r="K7" s="9">
        <v>680</v>
      </c>
      <c r="L7" s="9">
        <v>680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</row>
    <row r="8" spans="1:28" ht="45" customHeight="1">
      <c r="A8" s="8" t="s">
        <v>18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815</v>
      </c>
      <c r="I8" s="9">
        <v>815</v>
      </c>
      <c r="J8" s="9">
        <v>0</v>
      </c>
      <c r="K8" s="9">
        <v>431</v>
      </c>
      <c r="L8" s="9">
        <v>431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</row>
    <row r="9" spans="1:28" ht="45" customHeight="1">
      <c r="A9" s="8" t="s">
        <v>19</v>
      </c>
      <c r="B9" s="9">
        <v>800</v>
      </c>
      <c r="C9" s="9">
        <v>800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320</v>
      </c>
      <c r="L9" s="9">
        <v>320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/>
      <c r="W9" s="9">
        <v>0</v>
      </c>
      <c r="X9" s="9">
        <v>0</v>
      </c>
      <c r="Y9" s="9"/>
      <c r="Z9" s="9">
        <v>0</v>
      </c>
      <c r="AA9" s="9"/>
      <c r="AB9" s="9"/>
    </row>
    <row r="10" spans="1:28" ht="45" customHeight="1">
      <c r="A10" s="8" t="s">
        <v>20</v>
      </c>
      <c r="B10" s="9">
        <v>1000</v>
      </c>
      <c r="C10" s="9">
        <v>880</v>
      </c>
      <c r="D10" s="9">
        <v>120</v>
      </c>
      <c r="E10" s="9">
        <v>1000</v>
      </c>
      <c r="F10" s="9">
        <v>1000</v>
      </c>
      <c r="G10" s="9">
        <v>0</v>
      </c>
      <c r="H10" s="9">
        <v>463</v>
      </c>
      <c r="I10" s="9">
        <v>463</v>
      </c>
      <c r="J10" s="9">
        <v>0</v>
      </c>
      <c r="K10" s="9">
        <v>603</v>
      </c>
      <c r="L10" s="9">
        <v>600</v>
      </c>
      <c r="M10" s="9">
        <v>3</v>
      </c>
      <c r="N10" s="9">
        <v>0</v>
      </c>
      <c r="O10" s="9">
        <v>0</v>
      </c>
      <c r="P10" s="9">
        <v>0</v>
      </c>
      <c r="Q10" s="9">
        <v>700</v>
      </c>
      <c r="R10" s="9">
        <v>700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</row>
    <row r="11" spans="1:28" ht="45" customHeight="1">
      <c r="A11" s="8" t="s">
        <v>21</v>
      </c>
      <c r="B11" s="9">
        <v>2500</v>
      </c>
      <c r="C11" s="9">
        <v>2500</v>
      </c>
      <c r="D11" s="9">
        <v>0</v>
      </c>
      <c r="E11" s="9">
        <v>0</v>
      </c>
      <c r="F11" s="9">
        <v>0</v>
      </c>
      <c r="G11" s="9">
        <v>0</v>
      </c>
      <c r="H11" s="9">
        <v>10964</v>
      </c>
      <c r="I11" s="9">
        <v>8475</v>
      </c>
      <c r="J11" s="9">
        <v>2489</v>
      </c>
      <c r="K11" s="9">
        <v>3838</v>
      </c>
      <c r="L11" s="9">
        <v>3838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/>
      <c r="V11" s="9"/>
      <c r="W11" s="9">
        <v>0</v>
      </c>
      <c r="X11" s="9"/>
      <c r="Y11" s="9"/>
      <c r="Z11" s="9">
        <v>0</v>
      </c>
      <c r="AA11" s="9"/>
      <c r="AB11" s="9"/>
    </row>
    <row r="12" spans="1:28" ht="45" customHeight="1">
      <c r="A12" s="8" t="s">
        <v>22</v>
      </c>
      <c r="B12" s="9">
        <v>6000</v>
      </c>
      <c r="C12" s="9">
        <v>6000</v>
      </c>
      <c r="D12" s="9">
        <v>0</v>
      </c>
      <c r="E12" s="9">
        <v>3000</v>
      </c>
      <c r="F12" s="9">
        <v>2750</v>
      </c>
      <c r="G12" s="9">
        <v>250</v>
      </c>
      <c r="H12" s="9">
        <v>8717</v>
      </c>
      <c r="I12" s="9">
        <v>8717</v>
      </c>
      <c r="J12" s="9">
        <v>0</v>
      </c>
      <c r="K12" s="9">
        <v>2000</v>
      </c>
      <c r="L12" s="9">
        <v>1840</v>
      </c>
      <c r="M12" s="9">
        <v>160</v>
      </c>
      <c r="N12" s="9">
        <v>0</v>
      </c>
      <c r="O12" s="9">
        <v>0</v>
      </c>
      <c r="P12" s="9">
        <v>0</v>
      </c>
      <c r="Q12" s="9">
        <v>2709</v>
      </c>
      <c r="R12" s="9">
        <v>2709</v>
      </c>
      <c r="S12" s="9">
        <v>0</v>
      </c>
      <c r="T12" s="9">
        <v>0</v>
      </c>
      <c r="U12" s="9"/>
      <c r="V12" s="9"/>
      <c r="W12" s="9">
        <v>0</v>
      </c>
      <c r="X12" s="9"/>
      <c r="Y12" s="9"/>
      <c r="Z12" s="9">
        <v>0</v>
      </c>
      <c r="AA12" s="9"/>
      <c r="AB12" s="9"/>
    </row>
    <row r="13" spans="1:28" ht="45" customHeight="1">
      <c r="A13" s="8" t="s">
        <v>23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420</v>
      </c>
      <c r="I13" s="9">
        <v>420</v>
      </c>
      <c r="J13" s="9">
        <v>0</v>
      </c>
      <c r="K13" s="9">
        <v>350</v>
      </c>
      <c r="L13" s="9">
        <v>348</v>
      </c>
      <c r="M13" s="9">
        <v>2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/>
      <c r="V13" s="9"/>
      <c r="W13" s="9">
        <v>0</v>
      </c>
      <c r="X13" s="9"/>
      <c r="Y13" s="9"/>
      <c r="Z13" s="9">
        <v>0</v>
      </c>
      <c r="AA13" s="9"/>
      <c r="AB13" s="9"/>
    </row>
    <row r="14" spans="1:28" ht="45" customHeight="1">
      <c r="A14" s="8" t="s">
        <v>24</v>
      </c>
      <c r="B14" s="9">
        <v>1800</v>
      </c>
      <c r="C14" s="9">
        <v>1800</v>
      </c>
      <c r="D14" s="9">
        <v>0</v>
      </c>
      <c r="E14" s="9">
        <v>0</v>
      </c>
      <c r="F14" s="9">
        <v>0</v>
      </c>
      <c r="G14" s="9">
        <v>0</v>
      </c>
      <c r="H14" s="9">
        <v>12312</v>
      </c>
      <c r="I14" s="9">
        <v>12312</v>
      </c>
      <c r="J14" s="9">
        <v>0</v>
      </c>
      <c r="K14" s="9">
        <v>971</v>
      </c>
      <c r="L14" s="9">
        <v>971</v>
      </c>
      <c r="M14" s="9">
        <v>0</v>
      </c>
      <c r="N14" s="9">
        <v>0</v>
      </c>
      <c r="O14" s="9">
        <v>0</v>
      </c>
      <c r="P14" s="9">
        <v>0</v>
      </c>
      <c r="Q14" s="9">
        <v>4229</v>
      </c>
      <c r="R14" s="9">
        <v>4229</v>
      </c>
      <c r="S14" s="9">
        <v>0</v>
      </c>
      <c r="T14" s="9">
        <v>0</v>
      </c>
      <c r="U14" s="9"/>
      <c r="V14" s="9"/>
      <c r="W14" s="9">
        <v>0</v>
      </c>
      <c r="X14" s="9"/>
      <c r="Y14" s="9"/>
      <c r="Z14" s="9">
        <v>0</v>
      </c>
      <c r="AA14" s="9"/>
      <c r="AB14" s="9"/>
    </row>
    <row r="15" spans="1:28" ht="45" customHeight="1">
      <c r="A15" s="8" t="s">
        <v>25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246</v>
      </c>
      <c r="L15" s="9">
        <v>246</v>
      </c>
      <c r="M15" s="9">
        <v>0</v>
      </c>
      <c r="N15" s="9">
        <v>0</v>
      </c>
      <c r="O15" s="9">
        <v>0</v>
      </c>
      <c r="P15" s="9"/>
      <c r="Q15" s="9">
        <v>0</v>
      </c>
      <c r="R15" s="9"/>
      <c r="S15" s="9"/>
      <c r="T15" s="9">
        <v>0</v>
      </c>
      <c r="U15" s="9"/>
      <c r="V15" s="9"/>
      <c r="W15" s="9">
        <v>0</v>
      </c>
      <c r="X15" s="9"/>
      <c r="Y15" s="9"/>
      <c r="Z15" s="9">
        <v>0</v>
      </c>
      <c r="AA15" s="9"/>
      <c r="AB15" s="9"/>
    </row>
    <row r="16" spans="1:28" ht="45" customHeight="1">
      <c r="A16" s="8" t="s">
        <v>26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477</v>
      </c>
      <c r="I16" s="9">
        <v>477</v>
      </c>
      <c r="J16" s="9">
        <v>0</v>
      </c>
      <c r="K16" s="9">
        <v>500</v>
      </c>
      <c r="L16" s="9">
        <v>497</v>
      </c>
      <c r="M16" s="9">
        <v>3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/>
      <c r="T16" s="9">
        <v>0</v>
      </c>
      <c r="U16" s="9"/>
      <c r="V16" s="9"/>
      <c r="W16" s="9">
        <v>0</v>
      </c>
      <c r="X16" s="9"/>
      <c r="Y16" s="9"/>
      <c r="Z16" s="9">
        <v>0</v>
      </c>
      <c r="AA16" s="9"/>
      <c r="AB16" s="9"/>
    </row>
    <row r="17" spans="1:28" ht="45" customHeight="1">
      <c r="A17" s="8" t="s">
        <v>27</v>
      </c>
      <c r="B17" s="9">
        <v>4300</v>
      </c>
      <c r="C17" s="9">
        <v>4240</v>
      </c>
      <c r="D17" s="9">
        <v>60</v>
      </c>
      <c r="E17" s="9">
        <v>0</v>
      </c>
      <c r="F17" s="9">
        <v>0</v>
      </c>
      <c r="G17" s="9">
        <v>0</v>
      </c>
      <c r="H17" s="9">
        <v>624</v>
      </c>
      <c r="I17" s="9">
        <v>624</v>
      </c>
      <c r="J17" s="9">
        <v>0</v>
      </c>
      <c r="K17" s="9">
        <v>1400</v>
      </c>
      <c r="L17" s="9">
        <v>1400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/>
      <c r="T17" s="9">
        <v>0</v>
      </c>
      <c r="U17" s="9"/>
      <c r="V17" s="9"/>
      <c r="W17" s="9">
        <v>0</v>
      </c>
      <c r="X17" s="9"/>
      <c r="Y17" s="9"/>
      <c r="Z17" s="9">
        <v>0</v>
      </c>
      <c r="AA17" s="9"/>
      <c r="AB17" s="9"/>
    </row>
    <row r="18" spans="1:28" ht="45" customHeight="1">
      <c r="A18" s="8" t="s">
        <v>28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450</v>
      </c>
      <c r="L18" s="9">
        <v>450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/>
      <c r="T18" s="9">
        <v>0</v>
      </c>
      <c r="U18" s="9"/>
      <c r="V18" s="9"/>
      <c r="W18" s="9">
        <v>0</v>
      </c>
      <c r="X18" s="9"/>
      <c r="Y18" s="9"/>
      <c r="Z18" s="9">
        <v>0</v>
      </c>
      <c r="AA18" s="9"/>
      <c r="AB18" s="9"/>
    </row>
    <row r="19" spans="1:28" ht="45" customHeight="1">
      <c r="A19" s="8" t="s">
        <v>29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867</v>
      </c>
      <c r="I19" s="9">
        <v>867</v>
      </c>
      <c r="J19" s="9">
        <v>0</v>
      </c>
      <c r="K19" s="9">
        <v>420</v>
      </c>
      <c r="L19" s="9">
        <v>420</v>
      </c>
      <c r="M19" s="9">
        <v>0</v>
      </c>
      <c r="N19" s="9">
        <v>0</v>
      </c>
      <c r="O19" s="9">
        <v>0</v>
      </c>
      <c r="P19" s="9"/>
      <c r="Q19" s="9">
        <v>0</v>
      </c>
      <c r="R19" s="9"/>
      <c r="S19" s="9"/>
      <c r="T19" s="9">
        <v>0</v>
      </c>
      <c r="U19" s="9"/>
      <c r="V19" s="9"/>
      <c r="W19" s="9">
        <v>0</v>
      </c>
      <c r="X19" s="9"/>
      <c r="Y19" s="9"/>
      <c r="Z19" s="9">
        <v>0</v>
      </c>
      <c r="AA19" s="9"/>
      <c r="AB19" s="9"/>
    </row>
    <row r="20" spans="1:28" ht="45" customHeight="1">
      <c r="A20" s="8" t="s">
        <v>30</v>
      </c>
      <c r="B20" s="9">
        <v>600</v>
      </c>
      <c r="C20" s="9">
        <v>600</v>
      </c>
      <c r="D20" s="9">
        <v>0</v>
      </c>
      <c r="E20" s="9">
        <v>0</v>
      </c>
      <c r="F20" s="9">
        <v>0</v>
      </c>
      <c r="G20" s="9">
        <v>0</v>
      </c>
      <c r="H20" s="9">
        <v>3236</v>
      </c>
      <c r="I20" s="9">
        <v>1389</v>
      </c>
      <c r="J20" s="9">
        <v>1847</v>
      </c>
      <c r="K20" s="9">
        <v>500</v>
      </c>
      <c r="L20" s="9">
        <v>470</v>
      </c>
      <c r="M20" s="9">
        <v>30</v>
      </c>
      <c r="N20" s="9">
        <v>0</v>
      </c>
      <c r="O20" s="9">
        <v>0</v>
      </c>
      <c r="P20" s="9"/>
      <c r="Q20" s="9">
        <v>0</v>
      </c>
      <c r="R20" s="9"/>
      <c r="S20" s="9"/>
      <c r="T20" s="9">
        <v>0</v>
      </c>
      <c r="U20" s="9"/>
      <c r="V20" s="9"/>
      <c r="W20" s="9">
        <v>0</v>
      </c>
      <c r="X20" s="9"/>
      <c r="Y20" s="9"/>
      <c r="Z20" s="9">
        <v>0</v>
      </c>
      <c r="AA20" s="9"/>
      <c r="AB20" s="9"/>
    </row>
    <row r="21" spans="1:28" ht="45" customHeight="1">
      <c r="A21" s="8" t="s">
        <v>31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1033</v>
      </c>
      <c r="I21" s="9">
        <v>1033</v>
      </c>
      <c r="J21" s="9">
        <v>0</v>
      </c>
      <c r="K21" s="9">
        <v>550</v>
      </c>
      <c r="L21" s="9">
        <v>550</v>
      </c>
      <c r="M21" s="9">
        <v>0</v>
      </c>
      <c r="N21" s="9">
        <v>0</v>
      </c>
      <c r="O21" s="9"/>
      <c r="P21" s="9"/>
      <c r="Q21" s="9">
        <v>0</v>
      </c>
      <c r="R21" s="9"/>
      <c r="S21" s="9"/>
      <c r="T21" s="9">
        <v>0</v>
      </c>
      <c r="U21" s="9"/>
      <c r="V21" s="9"/>
      <c r="W21" s="9">
        <v>0</v>
      </c>
      <c r="X21" s="9"/>
      <c r="Y21" s="9"/>
      <c r="Z21" s="9">
        <v>0</v>
      </c>
      <c r="AA21" s="9"/>
      <c r="AB21" s="9"/>
    </row>
    <row r="22" spans="1:28" ht="45" customHeight="1">
      <c r="A22" s="8" t="s">
        <v>32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1368</v>
      </c>
      <c r="I22" s="9">
        <v>1368</v>
      </c>
      <c r="J22" s="9">
        <v>0</v>
      </c>
      <c r="K22" s="9">
        <v>380</v>
      </c>
      <c r="L22" s="9">
        <v>380</v>
      </c>
      <c r="M22" s="9">
        <v>0</v>
      </c>
      <c r="N22" s="9">
        <v>0</v>
      </c>
      <c r="O22" s="9"/>
      <c r="P22" s="9"/>
      <c r="Q22" s="9">
        <v>0</v>
      </c>
      <c r="R22" s="9"/>
      <c r="S22" s="9"/>
      <c r="T22" s="9">
        <v>0</v>
      </c>
      <c r="U22" s="9"/>
      <c r="V22" s="9"/>
      <c r="W22" s="9">
        <v>0</v>
      </c>
      <c r="X22" s="9"/>
      <c r="Y22" s="9"/>
      <c r="Z22" s="9">
        <v>0</v>
      </c>
      <c r="AA22" s="9"/>
      <c r="AB22" s="9"/>
    </row>
    <row r="23" spans="1:28" ht="45" customHeight="1">
      <c r="A23" s="8" t="s">
        <v>33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700</v>
      </c>
      <c r="L23" s="9">
        <v>686</v>
      </c>
      <c r="M23" s="9">
        <v>14</v>
      </c>
      <c r="N23" s="9">
        <v>0</v>
      </c>
      <c r="O23" s="9"/>
      <c r="P23" s="9"/>
      <c r="Q23" s="9">
        <v>0</v>
      </c>
      <c r="R23" s="9"/>
      <c r="S23" s="9"/>
      <c r="T23" s="9">
        <v>0</v>
      </c>
      <c r="U23" s="9"/>
      <c r="V23" s="9"/>
      <c r="W23" s="9">
        <v>0</v>
      </c>
      <c r="X23" s="9"/>
      <c r="Y23" s="9"/>
      <c r="Z23" s="9">
        <v>0</v>
      </c>
      <c r="AA23" s="9"/>
      <c r="AB23" s="9"/>
    </row>
    <row r="24" spans="1:28" ht="45" customHeight="1">
      <c r="A24" s="8" t="s">
        <v>34</v>
      </c>
      <c r="B24" s="9">
        <v>1275</v>
      </c>
      <c r="C24" s="9">
        <v>1275</v>
      </c>
      <c r="D24" s="9">
        <v>0</v>
      </c>
      <c r="E24" s="9">
        <v>0</v>
      </c>
      <c r="F24" s="9">
        <v>0</v>
      </c>
      <c r="G24" s="9">
        <v>0</v>
      </c>
      <c r="H24" s="9">
        <v>520</v>
      </c>
      <c r="I24" s="9">
        <v>364</v>
      </c>
      <c r="J24" s="9">
        <v>156</v>
      </c>
      <c r="K24" s="9">
        <v>1378</v>
      </c>
      <c r="L24" s="9">
        <v>1366</v>
      </c>
      <c r="M24" s="9">
        <v>12</v>
      </c>
      <c r="N24" s="9">
        <v>0</v>
      </c>
      <c r="O24" s="9"/>
      <c r="P24" s="9"/>
      <c r="Q24" s="9">
        <v>0</v>
      </c>
      <c r="R24" s="9"/>
      <c r="S24" s="9"/>
      <c r="T24" s="9">
        <v>0</v>
      </c>
      <c r="U24" s="9"/>
      <c r="V24" s="9"/>
      <c r="W24" s="9">
        <v>0</v>
      </c>
      <c r="X24" s="9"/>
      <c r="Y24" s="9"/>
      <c r="Z24" s="9">
        <v>0</v>
      </c>
      <c r="AA24" s="9"/>
      <c r="AB24" s="9"/>
    </row>
    <row r="25" spans="1:28" ht="45" customHeight="1">
      <c r="A25" s="8" t="s">
        <v>35</v>
      </c>
      <c r="B25" s="9">
        <v>1585</v>
      </c>
      <c r="C25" s="9">
        <v>1560</v>
      </c>
      <c r="D25" s="9">
        <v>25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513</v>
      </c>
      <c r="L25" s="9">
        <v>513</v>
      </c>
      <c r="M25" s="9">
        <v>0</v>
      </c>
      <c r="N25" s="9">
        <v>0</v>
      </c>
      <c r="O25" s="9"/>
      <c r="P25" s="9"/>
      <c r="Q25" s="9">
        <v>0</v>
      </c>
      <c r="R25" s="9"/>
      <c r="S25" s="9"/>
      <c r="T25" s="9">
        <v>0</v>
      </c>
      <c r="U25" s="9"/>
      <c r="V25" s="9"/>
      <c r="W25" s="9">
        <v>0</v>
      </c>
      <c r="X25" s="9"/>
      <c r="Y25" s="9"/>
      <c r="Z25" s="9">
        <v>0</v>
      </c>
      <c r="AA25" s="9"/>
      <c r="AB25" s="9"/>
    </row>
    <row r="26" spans="1:28" ht="45" customHeight="1">
      <c r="A26" s="8" t="s">
        <v>36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376</v>
      </c>
      <c r="I26" s="9">
        <v>376</v>
      </c>
      <c r="J26" s="9">
        <v>0</v>
      </c>
      <c r="K26" s="9">
        <v>960</v>
      </c>
      <c r="L26" s="9">
        <v>960</v>
      </c>
      <c r="M26" s="9">
        <v>0</v>
      </c>
      <c r="N26" s="9">
        <v>0</v>
      </c>
      <c r="O26" s="9"/>
      <c r="P26" s="9"/>
      <c r="Q26" s="9">
        <v>0</v>
      </c>
      <c r="R26" s="9"/>
      <c r="S26" s="9"/>
      <c r="T26" s="9">
        <v>0</v>
      </c>
      <c r="U26" s="9"/>
      <c r="V26" s="9"/>
      <c r="W26" s="9">
        <v>0</v>
      </c>
      <c r="X26" s="9"/>
      <c r="Y26" s="9"/>
      <c r="Z26" s="9">
        <v>0</v>
      </c>
      <c r="AA26" s="9"/>
      <c r="AB26" s="9"/>
    </row>
    <row r="27" spans="1:28" ht="45" customHeight="1">
      <c r="A27" s="8" t="s">
        <v>37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158</v>
      </c>
      <c r="L27" s="9">
        <v>158</v>
      </c>
      <c r="M27" s="9">
        <v>0</v>
      </c>
      <c r="N27" s="9">
        <v>0</v>
      </c>
      <c r="O27" s="9"/>
      <c r="P27" s="9"/>
      <c r="Q27" s="9">
        <v>0</v>
      </c>
      <c r="R27" s="9"/>
      <c r="S27" s="9"/>
      <c r="T27" s="9">
        <v>0</v>
      </c>
      <c r="U27" s="9"/>
      <c r="V27" s="9"/>
      <c r="W27" s="9">
        <v>0</v>
      </c>
      <c r="X27" s="9"/>
      <c r="Y27" s="9"/>
      <c r="Z27" s="9">
        <v>0</v>
      </c>
      <c r="AA27" s="9"/>
      <c r="AB27" s="9"/>
    </row>
    <row r="28" spans="1:28" ht="45" customHeight="1">
      <c r="A28" s="8" t="s">
        <v>38</v>
      </c>
      <c r="B28" s="9">
        <v>420</v>
      </c>
      <c r="C28" s="9">
        <v>420</v>
      </c>
      <c r="D28" s="9">
        <v>0</v>
      </c>
      <c r="E28" s="9">
        <v>0</v>
      </c>
      <c r="F28" s="9">
        <v>0</v>
      </c>
      <c r="G28" s="9">
        <v>0</v>
      </c>
      <c r="H28" s="9">
        <v>3693</v>
      </c>
      <c r="I28" s="9">
        <v>2983</v>
      </c>
      <c r="J28" s="9">
        <v>710</v>
      </c>
      <c r="K28" s="9">
        <v>1262</v>
      </c>
      <c r="L28" s="9">
        <v>1242</v>
      </c>
      <c r="M28" s="9">
        <v>20</v>
      </c>
      <c r="N28" s="9">
        <v>0</v>
      </c>
      <c r="O28" s="9"/>
      <c r="P28" s="9"/>
      <c r="Q28" s="9">
        <v>0</v>
      </c>
      <c r="R28" s="9"/>
      <c r="S28" s="9"/>
      <c r="T28" s="9">
        <v>0</v>
      </c>
      <c r="U28" s="9"/>
      <c r="V28" s="9"/>
      <c r="W28" s="9">
        <v>0</v>
      </c>
      <c r="X28" s="9"/>
      <c r="Y28" s="9"/>
      <c r="Z28" s="9">
        <v>0</v>
      </c>
      <c r="AA28" s="9"/>
      <c r="AB28" s="9"/>
    </row>
    <row r="29" spans="1:28" ht="45" customHeight="1">
      <c r="A29" s="8" t="s">
        <v>39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210</v>
      </c>
      <c r="L29" s="9">
        <v>210</v>
      </c>
      <c r="M29" s="9">
        <v>0</v>
      </c>
      <c r="N29" s="9">
        <v>0</v>
      </c>
      <c r="O29" s="9"/>
      <c r="P29" s="9"/>
      <c r="Q29" s="9">
        <v>0</v>
      </c>
      <c r="R29" s="9"/>
      <c r="S29" s="9"/>
      <c r="T29" s="9">
        <v>0</v>
      </c>
      <c r="U29" s="9"/>
      <c r="V29" s="9"/>
      <c r="W29" s="9">
        <v>0</v>
      </c>
      <c r="X29" s="9"/>
      <c r="Y29" s="9"/>
      <c r="Z29" s="9">
        <v>0</v>
      </c>
      <c r="AA29" s="9"/>
      <c r="AB29" s="9"/>
    </row>
    <row r="30" spans="1:28" ht="45" customHeight="1">
      <c r="A30" s="8" t="s">
        <v>40</v>
      </c>
      <c r="B30" s="9">
        <v>1020</v>
      </c>
      <c r="C30" s="9">
        <v>1020</v>
      </c>
      <c r="D30" s="9">
        <v>0</v>
      </c>
      <c r="E30" s="9">
        <v>0</v>
      </c>
      <c r="F30" s="9">
        <v>0</v>
      </c>
      <c r="G30" s="9">
        <v>0</v>
      </c>
      <c r="H30" s="9">
        <v>802</v>
      </c>
      <c r="I30" s="9">
        <v>617</v>
      </c>
      <c r="J30" s="9">
        <v>185</v>
      </c>
      <c r="K30" s="9">
        <v>1200</v>
      </c>
      <c r="L30" s="9">
        <v>1175</v>
      </c>
      <c r="M30" s="9">
        <v>25</v>
      </c>
      <c r="N30" s="9">
        <v>0</v>
      </c>
      <c r="O30" s="9"/>
      <c r="P30" s="9"/>
      <c r="Q30" s="9">
        <v>0</v>
      </c>
      <c r="R30" s="9"/>
      <c r="S30" s="9"/>
      <c r="T30" s="9">
        <v>0</v>
      </c>
      <c r="U30" s="9"/>
      <c r="V30" s="9"/>
      <c r="W30" s="9">
        <v>0</v>
      </c>
      <c r="X30" s="9"/>
      <c r="Y30" s="9"/>
      <c r="Z30" s="9">
        <v>0</v>
      </c>
      <c r="AA30" s="9"/>
      <c r="AB30" s="9"/>
    </row>
    <row r="31" spans="1:28" ht="45" customHeight="1">
      <c r="A31" s="8" t="s">
        <v>41</v>
      </c>
      <c r="B31" s="9">
        <v>475</v>
      </c>
      <c r="C31" s="9">
        <v>472</v>
      </c>
      <c r="D31" s="9">
        <v>3</v>
      </c>
      <c r="E31" s="9">
        <v>0</v>
      </c>
      <c r="F31" s="9">
        <v>0</v>
      </c>
      <c r="G31" s="9">
        <v>0</v>
      </c>
      <c r="H31" s="9">
        <v>997</v>
      </c>
      <c r="I31" s="9">
        <v>997</v>
      </c>
      <c r="J31" s="9">
        <v>0</v>
      </c>
      <c r="K31" s="9">
        <v>600</v>
      </c>
      <c r="L31" s="9">
        <v>600</v>
      </c>
      <c r="M31" s="9">
        <v>0</v>
      </c>
      <c r="N31" s="9">
        <v>0</v>
      </c>
      <c r="O31" s="9"/>
      <c r="P31" s="9"/>
      <c r="Q31" s="9">
        <v>0</v>
      </c>
      <c r="R31" s="9"/>
      <c r="S31" s="9"/>
      <c r="T31" s="9">
        <v>0</v>
      </c>
      <c r="U31" s="9"/>
      <c r="V31" s="9"/>
      <c r="W31" s="9">
        <v>0</v>
      </c>
      <c r="X31" s="9"/>
      <c r="Y31" s="9"/>
      <c r="Z31" s="9">
        <v>0</v>
      </c>
      <c r="AA31" s="9"/>
      <c r="AB31" s="9"/>
    </row>
    <row r="32" spans="1:28" ht="45" customHeight="1">
      <c r="A32" s="8" t="s">
        <v>42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207</v>
      </c>
      <c r="I32" s="9">
        <v>207</v>
      </c>
      <c r="J32" s="9">
        <v>0</v>
      </c>
      <c r="K32" s="9">
        <v>0</v>
      </c>
      <c r="L32" s="9"/>
      <c r="M32" s="9"/>
      <c r="N32" s="9">
        <v>0</v>
      </c>
      <c r="O32" s="9"/>
      <c r="P32" s="9"/>
      <c r="Q32" s="9">
        <v>0</v>
      </c>
      <c r="R32" s="9"/>
      <c r="S32" s="9"/>
      <c r="T32" s="9">
        <v>0</v>
      </c>
      <c r="U32" s="9"/>
      <c r="V32" s="9"/>
      <c r="W32" s="9">
        <v>0</v>
      </c>
      <c r="X32" s="9"/>
      <c r="Y32" s="9"/>
      <c r="Z32" s="9">
        <v>0</v>
      </c>
      <c r="AA32" s="9"/>
      <c r="AB32" s="9"/>
    </row>
    <row r="33" spans="1:28" ht="45" customHeight="1">
      <c r="A33" s="8" t="s">
        <v>43</v>
      </c>
      <c r="B33" s="9">
        <v>1800</v>
      </c>
      <c r="C33" s="9">
        <v>1750</v>
      </c>
      <c r="D33" s="9">
        <v>50</v>
      </c>
      <c r="E33" s="9">
        <v>0</v>
      </c>
      <c r="F33" s="9">
        <v>0</v>
      </c>
      <c r="G33" s="9">
        <v>0</v>
      </c>
      <c r="H33" s="9">
        <v>763</v>
      </c>
      <c r="I33" s="9">
        <v>763</v>
      </c>
      <c r="J33" s="9">
        <v>0</v>
      </c>
      <c r="K33" s="9">
        <v>750</v>
      </c>
      <c r="L33" s="9">
        <v>750</v>
      </c>
      <c r="M33" s="9">
        <v>0</v>
      </c>
      <c r="N33" s="9">
        <v>0</v>
      </c>
      <c r="O33" s="9"/>
      <c r="P33" s="9"/>
      <c r="Q33" s="9">
        <v>0</v>
      </c>
      <c r="R33" s="9"/>
      <c r="S33" s="9"/>
      <c r="T33" s="9">
        <v>0</v>
      </c>
      <c r="U33" s="9"/>
      <c r="V33" s="9"/>
      <c r="W33" s="9">
        <v>0</v>
      </c>
      <c r="X33" s="9"/>
      <c r="Y33" s="9"/>
      <c r="Z33" s="9">
        <v>0</v>
      </c>
      <c r="AA33" s="9"/>
      <c r="AB33" s="9"/>
    </row>
    <row r="34" spans="1:28" ht="45" customHeight="1">
      <c r="A34" s="8" t="s">
        <v>44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502</v>
      </c>
      <c r="L34" s="9">
        <v>478</v>
      </c>
      <c r="M34" s="9">
        <v>24</v>
      </c>
      <c r="N34" s="9">
        <v>0</v>
      </c>
      <c r="O34" s="9">
        <v>0</v>
      </c>
      <c r="P34" s="9"/>
      <c r="Q34" s="9">
        <v>0</v>
      </c>
      <c r="R34" s="9"/>
      <c r="S34" s="9"/>
      <c r="T34" s="9">
        <v>0</v>
      </c>
      <c r="U34" s="9"/>
      <c r="V34" s="9"/>
      <c r="W34" s="9">
        <v>0</v>
      </c>
      <c r="X34" s="9"/>
      <c r="Y34" s="9"/>
      <c r="Z34" s="9">
        <v>0</v>
      </c>
      <c r="AA34" s="9"/>
      <c r="AB34" s="9"/>
    </row>
    <row r="35" spans="1:28" ht="45" customHeight="1">
      <c r="A35" s="8" t="s">
        <v>45</v>
      </c>
      <c r="B35" s="9">
        <v>1500</v>
      </c>
      <c r="C35" s="9">
        <v>1500</v>
      </c>
      <c r="D35" s="9">
        <v>0</v>
      </c>
      <c r="E35" s="9">
        <v>0</v>
      </c>
      <c r="F35" s="9">
        <v>0</v>
      </c>
      <c r="G35" s="9">
        <v>0</v>
      </c>
      <c r="H35" s="9">
        <v>853</v>
      </c>
      <c r="I35" s="9">
        <v>837</v>
      </c>
      <c r="J35" s="9">
        <v>16</v>
      </c>
      <c r="K35" s="9">
        <v>235</v>
      </c>
      <c r="L35" s="9">
        <v>235</v>
      </c>
      <c r="M35" s="9">
        <v>0</v>
      </c>
      <c r="N35" s="9">
        <v>0</v>
      </c>
      <c r="O35" s="9"/>
      <c r="P35" s="9"/>
      <c r="Q35" s="9">
        <v>0</v>
      </c>
      <c r="R35" s="9"/>
      <c r="S35" s="9"/>
      <c r="T35" s="9">
        <v>0</v>
      </c>
      <c r="U35" s="9"/>
      <c r="V35" s="9"/>
      <c r="W35" s="9">
        <v>0</v>
      </c>
      <c r="X35" s="9"/>
      <c r="Y35" s="9"/>
      <c r="Z35" s="9">
        <v>0</v>
      </c>
      <c r="AA35" s="9"/>
      <c r="AB35" s="9"/>
    </row>
    <row r="36" spans="1:28" ht="45" customHeight="1">
      <c r="A36" s="8" t="s">
        <v>46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201</v>
      </c>
      <c r="I36" s="9">
        <v>16</v>
      </c>
      <c r="J36" s="9">
        <v>185</v>
      </c>
      <c r="K36" s="9">
        <v>789</v>
      </c>
      <c r="L36" s="9">
        <v>786</v>
      </c>
      <c r="M36" s="9">
        <v>3</v>
      </c>
      <c r="N36" s="9">
        <v>0</v>
      </c>
      <c r="O36" s="9"/>
      <c r="P36" s="9"/>
      <c r="Q36" s="9">
        <v>0</v>
      </c>
      <c r="R36" s="9"/>
      <c r="S36" s="9"/>
      <c r="T36" s="9">
        <v>0</v>
      </c>
      <c r="U36" s="9"/>
      <c r="V36" s="9"/>
      <c r="W36" s="9">
        <v>0</v>
      </c>
      <c r="X36" s="9"/>
      <c r="Y36" s="9"/>
      <c r="Z36" s="9">
        <v>0</v>
      </c>
      <c r="AA36" s="9"/>
      <c r="AB36" s="9"/>
    </row>
    <row r="37" spans="1:28" ht="45" customHeight="1">
      <c r="A37" s="8" t="s">
        <v>47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350</v>
      </c>
      <c r="L37" s="9">
        <v>350</v>
      </c>
      <c r="M37" s="9">
        <v>0</v>
      </c>
      <c r="N37" s="9">
        <v>0</v>
      </c>
      <c r="O37" s="9"/>
      <c r="P37" s="9"/>
      <c r="Q37" s="9">
        <v>0</v>
      </c>
      <c r="R37" s="9"/>
      <c r="S37" s="9"/>
      <c r="T37" s="9">
        <v>0</v>
      </c>
      <c r="U37" s="9"/>
      <c r="V37" s="9"/>
      <c r="W37" s="9">
        <v>0</v>
      </c>
      <c r="X37" s="9"/>
      <c r="Y37" s="9"/>
      <c r="Z37" s="9">
        <v>0</v>
      </c>
      <c r="AA37" s="9"/>
      <c r="AB37" s="9"/>
    </row>
    <row r="38" spans="1:28" ht="45" customHeight="1">
      <c r="A38" s="8" t="s">
        <v>48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2081</v>
      </c>
      <c r="I38" s="9">
        <v>1283</v>
      </c>
      <c r="J38" s="9">
        <v>798</v>
      </c>
      <c r="K38" s="9">
        <v>600</v>
      </c>
      <c r="L38" s="9">
        <v>600</v>
      </c>
      <c r="M38" s="9">
        <v>0</v>
      </c>
      <c r="N38" s="9">
        <v>0</v>
      </c>
      <c r="O38" s="9"/>
      <c r="P38" s="9"/>
      <c r="Q38" s="9">
        <v>0</v>
      </c>
      <c r="R38" s="9"/>
      <c r="S38" s="9"/>
      <c r="T38" s="9">
        <v>0</v>
      </c>
      <c r="U38" s="9"/>
      <c r="V38" s="9"/>
      <c r="W38" s="9">
        <v>0</v>
      </c>
      <c r="X38" s="9"/>
      <c r="Y38" s="9"/>
      <c r="Z38" s="9">
        <v>0</v>
      </c>
      <c r="AA38" s="9"/>
      <c r="AB38" s="9"/>
    </row>
    <row r="39" spans="1:28" ht="45" customHeight="1">
      <c r="A39" s="8" t="s">
        <v>49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374</v>
      </c>
      <c r="I39" s="9">
        <v>223</v>
      </c>
      <c r="J39" s="9">
        <v>151</v>
      </c>
      <c r="K39" s="9">
        <v>0</v>
      </c>
      <c r="L39" s="9">
        <v>0</v>
      </c>
      <c r="M39" s="9">
        <v>0</v>
      </c>
      <c r="N39" s="9">
        <v>0</v>
      </c>
      <c r="O39" s="9"/>
      <c r="P39" s="9"/>
      <c r="Q39" s="9">
        <v>0</v>
      </c>
      <c r="R39" s="9"/>
      <c r="S39" s="9"/>
      <c r="T39" s="9">
        <v>0</v>
      </c>
      <c r="U39" s="9"/>
      <c r="V39" s="9"/>
      <c r="W39" s="9">
        <v>0</v>
      </c>
      <c r="X39" s="9"/>
      <c r="Y39" s="9"/>
      <c r="Z39" s="9">
        <v>0</v>
      </c>
      <c r="AA39" s="9"/>
      <c r="AB39" s="9"/>
    </row>
    <row r="40" spans="1:28" ht="45" customHeight="1">
      <c r="A40" s="8" t="s">
        <v>50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1685</v>
      </c>
      <c r="I40" s="9">
        <v>1685</v>
      </c>
      <c r="J40" s="9">
        <v>0</v>
      </c>
      <c r="K40" s="9">
        <v>220</v>
      </c>
      <c r="L40" s="9">
        <v>220</v>
      </c>
      <c r="M40" s="9">
        <v>0</v>
      </c>
      <c r="N40" s="9">
        <v>0</v>
      </c>
      <c r="O40" s="9"/>
      <c r="P40" s="9"/>
      <c r="Q40" s="9">
        <v>0</v>
      </c>
      <c r="R40" s="9"/>
      <c r="S40" s="9"/>
      <c r="T40" s="9">
        <v>0</v>
      </c>
      <c r="U40" s="9"/>
      <c r="V40" s="9"/>
      <c r="W40" s="9">
        <v>0</v>
      </c>
      <c r="X40" s="9"/>
      <c r="Y40" s="9"/>
      <c r="Z40" s="9">
        <v>0</v>
      </c>
      <c r="AA40" s="9"/>
      <c r="AB40" s="9"/>
    </row>
    <row r="41" spans="1:28" ht="45" customHeight="1">
      <c r="A41" s="8" t="s">
        <v>51</v>
      </c>
      <c r="B41" s="9">
        <v>2820</v>
      </c>
      <c r="C41" s="9">
        <v>2805</v>
      </c>
      <c r="D41" s="9">
        <v>15</v>
      </c>
      <c r="E41" s="9">
        <v>1371</v>
      </c>
      <c r="F41" s="9">
        <v>1354</v>
      </c>
      <c r="G41" s="9">
        <v>17</v>
      </c>
      <c r="H41" s="9">
        <v>2120</v>
      </c>
      <c r="I41" s="9">
        <v>2120</v>
      </c>
      <c r="J41" s="9">
        <v>0</v>
      </c>
      <c r="K41" s="9">
        <v>1300</v>
      </c>
      <c r="L41" s="9">
        <v>1300</v>
      </c>
      <c r="M41" s="9">
        <v>0</v>
      </c>
      <c r="N41" s="9">
        <v>0</v>
      </c>
      <c r="O41" s="9">
        <v>0</v>
      </c>
      <c r="P41" s="9">
        <v>0</v>
      </c>
      <c r="Q41" s="9">
        <v>1440</v>
      </c>
      <c r="R41" s="9">
        <v>1440</v>
      </c>
      <c r="S41" s="9">
        <v>0</v>
      </c>
      <c r="T41" s="9">
        <v>0</v>
      </c>
      <c r="U41" s="9">
        <v>0</v>
      </c>
      <c r="V41" s="9"/>
      <c r="W41" s="9">
        <v>0</v>
      </c>
      <c r="X41" s="9">
        <v>0</v>
      </c>
      <c r="Y41" s="9"/>
      <c r="Z41" s="9">
        <v>0</v>
      </c>
      <c r="AA41" s="9"/>
      <c r="AB41" s="9"/>
    </row>
    <row r="42" spans="1:28" ht="45" customHeight="1">
      <c r="A42" s="8" t="s">
        <v>52</v>
      </c>
      <c r="B42" s="9">
        <v>1200</v>
      </c>
      <c r="C42" s="9">
        <v>1200</v>
      </c>
      <c r="D42" s="9">
        <v>0</v>
      </c>
      <c r="E42" s="9">
        <v>1050</v>
      </c>
      <c r="F42" s="9">
        <v>1050</v>
      </c>
      <c r="G42" s="9">
        <v>0</v>
      </c>
      <c r="H42" s="9">
        <v>1445</v>
      </c>
      <c r="I42" s="9">
        <v>1445</v>
      </c>
      <c r="J42" s="9">
        <v>0</v>
      </c>
      <c r="K42" s="9">
        <v>150</v>
      </c>
      <c r="L42" s="9">
        <v>150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/>
      <c r="V42" s="9"/>
      <c r="W42" s="9">
        <v>0</v>
      </c>
      <c r="X42" s="9"/>
      <c r="Y42" s="9"/>
      <c r="Z42" s="9">
        <v>0</v>
      </c>
      <c r="AA42" s="9"/>
      <c r="AB42" s="9"/>
    </row>
    <row r="43" spans="1:28" ht="45" customHeight="1">
      <c r="A43" s="8" t="s">
        <v>53</v>
      </c>
      <c r="B43" s="9">
        <v>1000</v>
      </c>
      <c r="C43" s="9">
        <v>0</v>
      </c>
      <c r="D43" s="9">
        <v>1000</v>
      </c>
      <c r="E43" s="9">
        <v>0</v>
      </c>
      <c r="F43" s="9">
        <v>0</v>
      </c>
      <c r="G43" s="9">
        <v>0</v>
      </c>
      <c r="H43" s="9">
        <v>1816</v>
      </c>
      <c r="I43" s="9">
        <v>0</v>
      </c>
      <c r="J43" s="9">
        <v>1816</v>
      </c>
      <c r="K43" s="9">
        <v>500</v>
      </c>
      <c r="L43" s="9">
        <v>0</v>
      </c>
      <c r="M43" s="9">
        <v>500</v>
      </c>
      <c r="N43" s="9">
        <v>0</v>
      </c>
      <c r="O43" s="9">
        <v>0</v>
      </c>
      <c r="P43" s="9"/>
      <c r="Q43" s="9">
        <v>0</v>
      </c>
      <c r="R43" s="9"/>
      <c r="S43" s="9"/>
      <c r="T43" s="9">
        <v>0</v>
      </c>
      <c r="U43" s="9"/>
      <c r="V43" s="9"/>
      <c r="W43" s="9">
        <v>0</v>
      </c>
      <c r="X43" s="9"/>
      <c r="Y43" s="9"/>
      <c r="Z43" s="9">
        <v>0</v>
      </c>
      <c r="AA43" s="9"/>
      <c r="AB43" s="9"/>
    </row>
    <row r="44" spans="1:28" ht="45" customHeight="1">
      <c r="A44" s="8" t="s">
        <v>54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5708</v>
      </c>
      <c r="I44" s="9">
        <v>4748</v>
      </c>
      <c r="J44" s="9">
        <v>960</v>
      </c>
      <c r="K44" s="9">
        <v>1601</v>
      </c>
      <c r="L44" s="9">
        <v>1572</v>
      </c>
      <c r="M44" s="9">
        <v>29</v>
      </c>
      <c r="N44" s="9">
        <v>0</v>
      </c>
      <c r="O44" s="9">
        <v>0</v>
      </c>
      <c r="P44" s="9">
        <v>0</v>
      </c>
      <c r="Q44" s="9">
        <v>0</v>
      </c>
      <c r="R44" s="9"/>
      <c r="S44" s="9"/>
      <c r="T44" s="9">
        <v>0</v>
      </c>
      <c r="U44" s="9"/>
      <c r="V44" s="9"/>
      <c r="W44" s="9">
        <v>0</v>
      </c>
      <c r="X44" s="9"/>
      <c r="Y44" s="9"/>
      <c r="Z44" s="9">
        <v>0</v>
      </c>
      <c r="AA44" s="9"/>
      <c r="AB44" s="9"/>
    </row>
    <row r="45" spans="1:28" ht="45" customHeight="1">
      <c r="A45" s="8" t="s">
        <v>55</v>
      </c>
      <c r="B45" s="9">
        <v>3962</v>
      </c>
      <c r="C45" s="9">
        <v>3962</v>
      </c>
      <c r="D45" s="9">
        <v>0</v>
      </c>
      <c r="E45" s="9">
        <v>0</v>
      </c>
      <c r="F45" s="9">
        <v>0</v>
      </c>
      <c r="G45" s="9">
        <v>0</v>
      </c>
      <c r="H45" s="9">
        <v>1756</v>
      </c>
      <c r="I45" s="9">
        <v>1756</v>
      </c>
      <c r="J45" s="9">
        <v>0</v>
      </c>
      <c r="K45" s="9">
        <v>2500</v>
      </c>
      <c r="L45" s="9">
        <v>2500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/>
      <c r="S45" s="9"/>
      <c r="T45" s="9">
        <v>0</v>
      </c>
      <c r="U45" s="9"/>
      <c r="V45" s="9"/>
      <c r="W45" s="9">
        <v>0</v>
      </c>
      <c r="X45" s="9"/>
      <c r="Y45" s="9"/>
      <c r="Z45" s="9">
        <v>0</v>
      </c>
      <c r="AA45" s="9"/>
      <c r="AB45" s="9"/>
    </row>
    <row r="46" spans="1:28" ht="45" customHeight="1">
      <c r="A46" s="8" t="s">
        <v>56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884</v>
      </c>
      <c r="I46" s="9">
        <v>884</v>
      </c>
      <c r="J46" s="9">
        <v>0</v>
      </c>
      <c r="K46" s="9">
        <v>982</v>
      </c>
      <c r="L46" s="9">
        <v>982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/>
      <c r="S46" s="9"/>
      <c r="T46" s="9">
        <v>0</v>
      </c>
      <c r="U46" s="9"/>
      <c r="V46" s="9"/>
      <c r="W46" s="9">
        <v>0</v>
      </c>
      <c r="X46" s="9"/>
      <c r="Y46" s="9"/>
      <c r="Z46" s="9">
        <v>0</v>
      </c>
      <c r="AA46" s="9"/>
      <c r="AB46" s="9"/>
    </row>
    <row r="47" spans="1:28" ht="45" customHeight="1">
      <c r="A47" s="8" t="s">
        <v>57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2237</v>
      </c>
      <c r="I47" s="9">
        <v>2237</v>
      </c>
      <c r="J47" s="9">
        <v>0</v>
      </c>
      <c r="K47" s="9">
        <v>2529</v>
      </c>
      <c r="L47" s="9">
        <v>2529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/>
      <c r="AB47" s="9"/>
    </row>
    <row r="48" spans="1:28" ht="45" customHeight="1">
      <c r="A48" s="8" t="s">
        <v>58</v>
      </c>
      <c r="B48" s="9">
        <v>6500</v>
      </c>
      <c r="C48" s="9">
        <v>6500</v>
      </c>
      <c r="D48" s="9">
        <v>0</v>
      </c>
      <c r="E48" s="9">
        <v>800</v>
      </c>
      <c r="F48" s="9">
        <v>800</v>
      </c>
      <c r="G48" s="9">
        <v>0</v>
      </c>
      <c r="H48" s="9">
        <v>6073</v>
      </c>
      <c r="I48" s="9">
        <v>6073</v>
      </c>
      <c r="J48" s="9">
        <v>0</v>
      </c>
      <c r="K48" s="9">
        <v>1594</v>
      </c>
      <c r="L48" s="9">
        <v>1594</v>
      </c>
      <c r="M48" s="9">
        <v>0</v>
      </c>
      <c r="N48" s="9">
        <v>0</v>
      </c>
      <c r="O48" s="9">
        <v>0</v>
      </c>
      <c r="P48" s="9">
        <v>0</v>
      </c>
      <c r="Q48" s="9">
        <v>165</v>
      </c>
      <c r="R48" s="9">
        <v>165</v>
      </c>
      <c r="S48" s="9">
        <v>0</v>
      </c>
      <c r="T48" s="9">
        <v>0</v>
      </c>
      <c r="U48" s="9"/>
      <c r="V48" s="9"/>
      <c r="W48" s="9">
        <v>0</v>
      </c>
      <c r="X48" s="9"/>
      <c r="Y48" s="9"/>
      <c r="Z48" s="9">
        <v>0</v>
      </c>
      <c r="AA48" s="9"/>
      <c r="AB48" s="9"/>
    </row>
    <row r="49" spans="1:28" ht="45" customHeight="1">
      <c r="A49" s="8" t="s">
        <v>59</v>
      </c>
      <c r="B49" s="9">
        <v>1980</v>
      </c>
      <c r="C49" s="9">
        <v>1980</v>
      </c>
      <c r="D49" s="9">
        <v>0</v>
      </c>
      <c r="E49" s="9">
        <v>2184</v>
      </c>
      <c r="F49" s="9">
        <v>2184</v>
      </c>
      <c r="G49" s="9">
        <v>0</v>
      </c>
      <c r="H49" s="9">
        <v>7099</v>
      </c>
      <c r="I49" s="9">
        <v>7099</v>
      </c>
      <c r="J49" s="9">
        <v>0</v>
      </c>
      <c r="K49" s="9">
        <v>984</v>
      </c>
      <c r="L49" s="9">
        <v>984</v>
      </c>
      <c r="M49" s="9">
        <v>0</v>
      </c>
      <c r="N49" s="9">
        <v>0</v>
      </c>
      <c r="O49" s="9">
        <v>0</v>
      </c>
      <c r="P49" s="9">
        <v>0</v>
      </c>
      <c r="Q49" s="9">
        <v>217</v>
      </c>
      <c r="R49" s="9">
        <v>217</v>
      </c>
      <c r="S49" s="9">
        <v>0</v>
      </c>
      <c r="T49" s="9">
        <v>0</v>
      </c>
      <c r="U49" s="9"/>
      <c r="V49" s="9"/>
      <c r="W49" s="9">
        <v>0</v>
      </c>
      <c r="X49" s="9"/>
      <c r="Y49" s="9"/>
      <c r="Z49" s="9">
        <v>0</v>
      </c>
      <c r="AA49" s="9"/>
      <c r="AB49" s="9"/>
    </row>
    <row r="50" spans="1:28" ht="45" customHeight="1">
      <c r="A50" s="8" t="s">
        <v>60</v>
      </c>
      <c r="B50" s="9">
        <v>0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7212</v>
      </c>
      <c r="I50" s="9">
        <v>7212</v>
      </c>
      <c r="J50" s="9">
        <v>0</v>
      </c>
      <c r="K50" s="9">
        <v>2252</v>
      </c>
      <c r="L50" s="9">
        <v>2252</v>
      </c>
      <c r="M50" s="9">
        <v>0</v>
      </c>
      <c r="N50" s="9">
        <v>0</v>
      </c>
      <c r="O50" s="9"/>
      <c r="P50" s="9"/>
      <c r="Q50" s="9">
        <v>0</v>
      </c>
      <c r="R50" s="9"/>
      <c r="S50" s="9"/>
      <c r="T50" s="9">
        <v>0</v>
      </c>
      <c r="U50" s="9"/>
      <c r="V50" s="9"/>
      <c r="W50" s="9">
        <v>0</v>
      </c>
      <c r="X50" s="9"/>
      <c r="Y50" s="9"/>
      <c r="Z50" s="9">
        <v>0</v>
      </c>
      <c r="AA50" s="9"/>
      <c r="AB50" s="9"/>
    </row>
    <row r="51" spans="1:28" ht="45" customHeight="1">
      <c r="A51" s="8" t="s">
        <v>61</v>
      </c>
      <c r="B51" s="9">
        <v>0</v>
      </c>
      <c r="C51" s="9">
        <v>0</v>
      </c>
      <c r="D51" s="9">
        <v>0</v>
      </c>
      <c r="E51" s="9">
        <v>610</v>
      </c>
      <c r="F51" s="9">
        <v>610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3300</v>
      </c>
      <c r="AA51" s="9">
        <v>3300</v>
      </c>
      <c r="AB51" s="9"/>
    </row>
    <row r="52" spans="1:28" ht="45" customHeight="1">
      <c r="A52" s="8" t="s">
        <v>62</v>
      </c>
      <c r="B52" s="9">
        <v>1500</v>
      </c>
      <c r="C52" s="9">
        <v>1500</v>
      </c>
      <c r="D52" s="9">
        <v>0</v>
      </c>
      <c r="E52" s="9">
        <v>1000</v>
      </c>
      <c r="F52" s="9">
        <v>1000</v>
      </c>
      <c r="G52" s="9">
        <v>0</v>
      </c>
      <c r="H52" s="9">
        <v>4755</v>
      </c>
      <c r="I52" s="9">
        <v>4755</v>
      </c>
      <c r="J52" s="9">
        <v>0</v>
      </c>
      <c r="K52" s="9">
        <v>2072</v>
      </c>
      <c r="L52" s="9">
        <v>2072</v>
      </c>
      <c r="M52" s="9">
        <v>0</v>
      </c>
      <c r="N52" s="9">
        <v>0</v>
      </c>
      <c r="O52" s="9">
        <v>0</v>
      </c>
      <c r="P52" s="9">
        <v>0</v>
      </c>
      <c r="Q52" s="9">
        <v>270</v>
      </c>
      <c r="R52" s="9">
        <v>270</v>
      </c>
      <c r="S52" s="9">
        <v>0</v>
      </c>
      <c r="T52" s="9">
        <v>0</v>
      </c>
      <c r="U52" s="9"/>
      <c r="V52" s="9"/>
      <c r="W52" s="9">
        <v>0</v>
      </c>
      <c r="X52" s="9"/>
      <c r="Y52" s="9"/>
      <c r="Z52" s="9">
        <v>0</v>
      </c>
      <c r="AA52" s="9"/>
      <c r="AB52" s="9"/>
    </row>
    <row r="53" spans="1:28" ht="45" customHeight="1">
      <c r="A53" s="8" t="s">
        <v>63</v>
      </c>
      <c r="B53" s="9">
        <v>1100</v>
      </c>
      <c r="C53" s="9">
        <v>1100</v>
      </c>
      <c r="D53" s="9">
        <v>0</v>
      </c>
      <c r="E53" s="9">
        <v>0</v>
      </c>
      <c r="F53" s="9">
        <v>0</v>
      </c>
      <c r="G53" s="9">
        <v>0</v>
      </c>
      <c r="H53" s="9">
        <v>3956</v>
      </c>
      <c r="I53" s="9">
        <v>3956</v>
      </c>
      <c r="J53" s="9">
        <v>0</v>
      </c>
      <c r="K53" s="9">
        <v>989</v>
      </c>
      <c r="L53" s="9">
        <v>989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/>
      <c r="S53" s="9"/>
      <c r="T53" s="9">
        <v>0</v>
      </c>
      <c r="U53" s="9"/>
      <c r="V53" s="9"/>
      <c r="W53" s="9">
        <v>0</v>
      </c>
      <c r="X53" s="9"/>
      <c r="Y53" s="9"/>
      <c r="Z53" s="9">
        <v>0</v>
      </c>
      <c r="AA53" s="9"/>
      <c r="AB53" s="9"/>
    </row>
    <row r="54" spans="1:28" ht="45" customHeight="1">
      <c r="A54" s="8" t="s">
        <v>64</v>
      </c>
      <c r="B54" s="9">
        <v>2383</v>
      </c>
      <c r="C54" s="9">
        <v>2383</v>
      </c>
      <c r="D54" s="9">
        <v>0</v>
      </c>
      <c r="E54" s="9">
        <v>0</v>
      </c>
      <c r="F54" s="9">
        <v>0</v>
      </c>
      <c r="G54" s="9">
        <v>0</v>
      </c>
      <c r="H54" s="9">
        <v>2594</v>
      </c>
      <c r="I54" s="9">
        <v>2594</v>
      </c>
      <c r="J54" s="9">
        <v>0</v>
      </c>
      <c r="K54" s="9">
        <v>950</v>
      </c>
      <c r="L54" s="9">
        <v>950</v>
      </c>
      <c r="M54" s="9">
        <v>0</v>
      </c>
      <c r="N54" s="9">
        <v>0</v>
      </c>
      <c r="O54" s="9">
        <v>0</v>
      </c>
      <c r="P54" s="9">
        <v>0</v>
      </c>
      <c r="Q54" s="9">
        <v>2031</v>
      </c>
      <c r="R54" s="9">
        <v>2031</v>
      </c>
      <c r="S54" s="9">
        <v>0</v>
      </c>
      <c r="T54" s="9">
        <v>0</v>
      </c>
      <c r="U54" s="9"/>
      <c r="V54" s="9"/>
      <c r="W54" s="9">
        <v>0</v>
      </c>
      <c r="X54" s="9"/>
      <c r="Y54" s="9"/>
      <c r="Z54" s="9">
        <v>0</v>
      </c>
      <c r="AA54" s="9"/>
      <c r="AB54" s="9"/>
    </row>
    <row r="55" spans="1:28" ht="45" customHeight="1">
      <c r="A55" s="8" t="s">
        <v>65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5138</v>
      </c>
      <c r="I55" s="9">
        <v>0</v>
      </c>
      <c r="J55" s="9">
        <v>5138</v>
      </c>
      <c r="K55" s="9">
        <v>500</v>
      </c>
      <c r="L55" s="9">
        <v>0</v>
      </c>
      <c r="M55" s="9">
        <v>500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/>
      <c r="V55" s="9"/>
      <c r="W55" s="9">
        <v>0</v>
      </c>
      <c r="X55" s="9"/>
      <c r="Y55" s="9"/>
      <c r="Z55" s="9">
        <v>0</v>
      </c>
      <c r="AA55" s="9"/>
      <c r="AB55" s="9"/>
    </row>
    <row r="56" spans="1:28" ht="45" customHeight="1">
      <c r="A56" s="8" t="s">
        <v>66</v>
      </c>
      <c r="B56" s="9">
        <v>1304</v>
      </c>
      <c r="C56" s="9">
        <v>0</v>
      </c>
      <c r="D56" s="9">
        <v>1304</v>
      </c>
      <c r="E56" s="9">
        <v>0</v>
      </c>
      <c r="F56" s="9">
        <v>0</v>
      </c>
      <c r="G56" s="9">
        <v>0</v>
      </c>
      <c r="H56" s="9">
        <v>5285</v>
      </c>
      <c r="I56" s="9">
        <v>0</v>
      </c>
      <c r="J56" s="9">
        <v>5285</v>
      </c>
      <c r="K56" s="9">
        <v>300</v>
      </c>
      <c r="L56" s="9">
        <v>0</v>
      </c>
      <c r="M56" s="9">
        <v>300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/>
      <c r="V56" s="9"/>
      <c r="W56" s="9">
        <v>0</v>
      </c>
      <c r="X56" s="9"/>
      <c r="Y56" s="9"/>
      <c r="Z56" s="9">
        <v>0</v>
      </c>
      <c r="AA56" s="9"/>
      <c r="AB56" s="9"/>
    </row>
    <row r="57" spans="1:28" ht="45" customHeight="1">
      <c r="A57" s="8" t="s">
        <v>67</v>
      </c>
      <c r="B57" s="9">
        <v>7116</v>
      </c>
      <c r="C57" s="9">
        <v>7116</v>
      </c>
      <c r="D57" s="9">
        <v>0</v>
      </c>
      <c r="E57" s="9">
        <v>3500</v>
      </c>
      <c r="F57" s="9">
        <v>3500</v>
      </c>
      <c r="G57" s="9">
        <v>0</v>
      </c>
      <c r="H57" s="9">
        <v>11536</v>
      </c>
      <c r="I57" s="9">
        <v>10799</v>
      </c>
      <c r="J57" s="9">
        <v>737</v>
      </c>
      <c r="K57" s="9">
        <v>5600</v>
      </c>
      <c r="L57" s="9">
        <v>5522</v>
      </c>
      <c r="M57" s="9">
        <v>78</v>
      </c>
      <c r="N57" s="9">
        <v>0</v>
      </c>
      <c r="O57" s="9">
        <v>0</v>
      </c>
      <c r="P57" s="9">
        <v>0</v>
      </c>
      <c r="Q57" s="9">
        <v>0</v>
      </c>
      <c r="R57" s="9"/>
      <c r="S57" s="9"/>
      <c r="T57" s="9">
        <v>0</v>
      </c>
      <c r="U57" s="9"/>
      <c r="V57" s="9"/>
      <c r="W57" s="9">
        <v>0</v>
      </c>
      <c r="X57" s="9"/>
      <c r="Y57" s="9"/>
      <c r="Z57" s="9">
        <v>0</v>
      </c>
      <c r="AA57" s="9"/>
      <c r="AB57" s="9"/>
    </row>
    <row r="58" spans="1:28" ht="45" customHeight="1">
      <c r="A58" s="8" t="s">
        <v>68</v>
      </c>
      <c r="B58" s="9">
        <v>2900</v>
      </c>
      <c r="C58" s="9">
        <v>2900</v>
      </c>
      <c r="D58" s="9">
        <v>0</v>
      </c>
      <c r="E58" s="9">
        <v>0</v>
      </c>
      <c r="F58" s="9">
        <v>0</v>
      </c>
      <c r="G58" s="9">
        <v>0</v>
      </c>
      <c r="H58" s="9">
        <v>6744</v>
      </c>
      <c r="I58" s="9">
        <v>6744</v>
      </c>
      <c r="J58" s="9">
        <v>0</v>
      </c>
      <c r="K58" s="9">
        <v>2500</v>
      </c>
      <c r="L58" s="9">
        <v>2500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/>
      <c r="S58" s="9"/>
      <c r="T58" s="9">
        <v>0</v>
      </c>
      <c r="U58" s="9"/>
      <c r="V58" s="9"/>
      <c r="W58" s="9">
        <v>0</v>
      </c>
      <c r="X58" s="9"/>
      <c r="Y58" s="9"/>
      <c r="Z58" s="9">
        <v>0</v>
      </c>
      <c r="AA58" s="9"/>
      <c r="AB58" s="9"/>
    </row>
    <row r="59" spans="1:28" ht="45" customHeight="1">
      <c r="A59" s="8" t="s">
        <v>69</v>
      </c>
      <c r="B59" s="9">
        <v>0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5097</v>
      </c>
      <c r="I59" s="9">
        <v>4674</v>
      </c>
      <c r="J59" s="9">
        <v>423</v>
      </c>
      <c r="K59" s="9">
        <v>3294</v>
      </c>
      <c r="L59" s="9">
        <v>3000</v>
      </c>
      <c r="M59" s="9">
        <v>294</v>
      </c>
      <c r="N59" s="9">
        <v>0</v>
      </c>
      <c r="O59" s="9">
        <v>0</v>
      </c>
      <c r="P59" s="9"/>
      <c r="Q59" s="9">
        <v>0</v>
      </c>
      <c r="R59" s="9"/>
      <c r="S59" s="9"/>
      <c r="T59" s="9">
        <v>0</v>
      </c>
      <c r="U59" s="9"/>
      <c r="V59" s="9"/>
      <c r="W59" s="9">
        <v>0</v>
      </c>
      <c r="X59" s="9"/>
      <c r="Y59" s="9"/>
      <c r="Z59" s="9">
        <v>0</v>
      </c>
      <c r="AA59" s="9"/>
      <c r="AB59" s="9"/>
    </row>
    <row r="60" spans="1:28" ht="45" customHeight="1">
      <c r="A60" s="8" t="s">
        <v>70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8265</v>
      </c>
      <c r="I60" s="9">
        <v>7349</v>
      </c>
      <c r="J60" s="9">
        <v>916</v>
      </c>
      <c r="K60" s="9">
        <v>1860</v>
      </c>
      <c r="L60" s="9">
        <v>1850</v>
      </c>
      <c r="M60" s="9">
        <v>10</v>
      </c>
      <c r="N60" s="9">
        <v>0</v>
      </c>
      <c r="O60" s="9">
        <v>0</v>
      </c>
      <c r="P60" s="9">
        <v>0</v>
      </c>
      <c r="Q60" s="9">
        <v>0</v>
      </c>
      <c r="R60" s="9"/>
      <c r="S60" s="9"/>
      <c r="T60" s="9">
        <v>0</v>
      </c>
      <c r="U60" s="9"/>
      <c r="V60" s="9"/>
      <c r="W60" s="9">
        <v>0</v>
      </c>
      <c r="X60" s="9"/>
      <c r="Y60" s="9"/>
      <c r="Z60" s="9">
        <v>0</v>
      </c>
      <c r="AA60" s="9"/>
      <c r="AB60" s="9"/>
    </row>
    <row r="61" spans="1:28" ht="45" customHeight="1">
      <c r="A61" s="8" t="s">
        <v>71</v>
      </c>
      <c r="B61" s="9">
        <v>4500</v>
      </c>
      <c r="C61" s="9">
        <v>4500</v>
      </c>
      <c r="D61" s="9">
        <v>0</v>
      </c>
      <c r="E61" s="9">
        <v>5200</v>
      </c>
      <c r="F61" s="9">
        <v>5200</v>
      </c>
      <c r="G61" s="9">
        <v>0</v>
      </c>
      <c r="H61" s="9">
        <v>5489</v>
      </c>
      <c r="I61" s="9">
        <v>5489</v>
      </c>
      <c r="J61" s="9">
        <v>0</v>
      </c>
      <c r="K61" s="9">
        <v>3850</v>
      </c>
      <c r="L61" s="9">
        <v>3850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/>
      <c r="T61" s="9">
        <v>0</v>
      </c>
      <c r="U61" s="9"/>
      <c r="V61" s="9"/>
      <c r="W61" s="9">
        <v>0</v>
      </c>
      <c r="X61" s="9"/>
      <c r="Y61" s="9"/>
      <c r="Z61" s="9">
        <v>0</v>
      </c>
      <c r="AA61" s="9"/>
      <c r="AB61" s="9"/>
    </row>
    <row r="62" spans="1:28" ht="45" customHeight="1">
      <c r="A62" s="8" t="s">
        <v>72</v>
      </c>
      <c r="B62" s="9">
        <v>15760</v>
      </c>
      <c r="C62" s="9">
        <v>15760</v>
      </c>
      <c r="D62" s="9">
        <v>0</v>
      </c>
      <c r="E62" s="9">
        <v>9840</v>
      </c>
      <c r="F62" s="9">
        <v>9840</v>
      </c>
      <c r="G62" s="9">
        <v>0</v>
      </c>
      <c r="H62" s="9">
        <v>10251</v>
      </c>
      <c r="I62" s="9">
        <v>10251</v>
      </c>
      <c r="J62" s="9">
        <v>0</v>
      </c>
      <c r="K62" s="9">
        <v>3700</v>
      </c>
      <c r="L62" s="9">
        <v>3700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/>
      <c r="V62" s="9"/>
      <c r="W62" s="9">
        <v>0</v>
      </c>
      <c r="X62" s="9"/>
      <c r="Y62" s="9"/>
      <c r="Z62" s="9">
        <v>0</v>
      </c>
      <c r="AA62" s="9"/>
      <c r="AB62" s="9"/>
    </row>
    <row r="63" spans="1:28" ht="45" customHeight="1">
      <c r="A63" s="8" t="s">
        <v>73</v>
      </c>
      <c r="B63" s="9">
        <v>2200</v>
      </c>
      <c r="C63" s="9">
        <v>0</v>
      </c>
      <c r="D63" s="9">
        <v>2200</v>
      </c>
      <c r="E63" s="9">
        <v>0</v>
      </c>
      <c r="F63" s="9">
        <v>0</v>
      </c>
      <c r="G63" s="9">
        <v>0</v>
      </c>
      <c r="H63" s="9">
        <v>6109</v>
      </c>
      <c r="I63" s="9">
        <v>0</v>
      </c>
      <c r="J63" s="9">
        <v>6109</v>
      </c>
      <c r="K63" s="9">
        <v>830</v>
      </c>
      <c r="L63" s="9">
        <v>0</v>
      </c>
      <c r="M63" s="9">
        <v>830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/>
      <c r="V63" s="9"/>
      <c r="W63" s="9">
        <v>0</v>
      </c>
      <c r="X63" s="9"/>
      <c r="Y63" s="9"/>
      <c r="Z63" s="9">
        <v>0</v>
      </c>
      <c r="AA63" s="9"/>
      <c r="AB63" s="9"/>
    </row>
    <row r="64" spans="1:28" ht="45" customHeight="1">
      <c r="A64" s="8" t="s">
        <v>74</v>
      </c>
      <c r="B64" s="9">
        <v>0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994</v>
      </c>
      <c r="I64" s="9">
        <v>0</v>
      </c>
      <c r="J64" s="9">
        <v>994</v>
      </c>
      <c r="K64" s="9">
        <v>550</v>
      </c>
      <c r="L64" s="9">
        <v>0</v>
      </c>
      <c r="M64" s="9">
        <v>550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/>
      <c r="V64" s="9"/>
      <c r="W64" s="9">
        <v>0</v>
      </c>
      <c r="X64" s="9"/>
      <c r="Y64" s="9"/>
      <c r="Z64" s="9">
        <v>0</v>
      </c>
      <c r="AA64" s="9"/>
      <c r="AB64" s="9"/>
    </row>
    <row r="65" spans="1:28" ht="45" customHeight="1">
      <c r="A65" s="8" t="s">
        <v>75</v>
      </c>
      <c r="B65" s="9">
        <v>4700</v>
      </c>
      <c r="C65" s="9">
        <v>4700</v>
      </c>
      <c r="D65" s="9">
        <v>0</v>
      </c>
      <c r="E65" s="9">
        <v>0</v>
      </c>
      <c r="F65" s="9">
        <v>0</v>
      </c>
      <c r="G65" s="9">
        <v>0</v>
      </c>
      <c r="H65" s="9">
        <v>10655</v>
      </c>
      <c r="I65" s="9">
        <v>10655</v>
      </c>
      <c r="J65" s="9">
        <v>0</v>
      </c>
      <c r="K65" s="9">
        <v>1800</v>
      </c>
      <c r="L65" s="9">
        <v>1800</v>
      </c>
      <c r="M65" s="9">
        <v>0</v>
      </c>
      <c r="N65" s="9">
        <v>0</v>
      </c>
      <c r="O65" s="9">
        <v>0</v>
      </c>
      <c r="P65" s="9">
        <v>0</v>
      </c>
      <c r="Q65" s="9">
        <v>800</v>
      </c>
      <c r="R65" s="9">
        <v>800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2500</v>
      </c>
      <c r="AA65" s="9">
        <v>2500</v>
      </c>
      <c r="AB65" s="9">
        <v>0</v>
      </c>
    </row>
    <row r="66" spans="1:28" ht="45" customHeight="1">
      <c r="A66" s="8" t="s">
        <v>76</v>
      </c>
      <c r="B66" s="9">
        <v>2000</v>
      </c>
      <c r="C66" s="9">
        <v>2000</v>
      </c>
      <c r="D66" s="9">
        <v>0</v>
      </c>
      <c r="E66" s="9">
        <v>1450</v>
      </c>
      <c r="F66" s="9">
        <v>1450</v>
      </c>
      <c r="G66" s="9">
        <v>0</v>
      </c>
      <c r="H66" s="9">
        <v>4973</v>
      </c>
      <c r="I66" s="9">
        <v>3552</v>
      </c>
      <c r="J66" s="9">
        <v>1421</v>
      </c>
      <c r="K66" s="9">
        <v>2000</v>
      </c>
      <c r="L66" s="9">
        <v>2000</v>
      </c>
      <c r="M66" s="9">
        <v>0</v>
      </c>
      <c r="N66" s="9">
        <v>0</v>
      </c>
      <c r="O66" s="9">
        <v>0</v>
      </c>
      <c r="P66" s="9">
        <v>0</v>
      </c>
      <c r="Q66" s="9">
        <v>1500</v>
      </c>
      <c r="R66" s="9">
        <v>1500</v>
      </c>
      <c r="S66" s="9">
        <v>0</v>
      </c>
      <c r="T66" s="9">
        <v>0</v>
      </c>
      <c r="U66" s="9"/>
      <c r="V66" s="9"/>
      <c r="W66" s="9">
        <v>0</v>
      </c>
      <c r="X66" s="9"/>
      <c r="Y66" s="9"/>
      <c r="Z66" s="9">
        <v>0</v>
      </c>
      <c r="AA66" s="9"/>
      <c r="AB66" s="9"/>
    </row>
    <row r="67" spans="1:28" ht="45" customHeight="1">
      <c r="A67" s="8" t="s">
        <v>77</v>
      </c>
      <c r="B67" s="9">
        <v>1500</v>
      </c>
      <c r="C67" s="9">
        <v>0</v>
      </c>
      <c r="D67" s="9">
        <v>1500</v>
      </c>
      <c r="E67" s="9">
        <v>2000</v>
      </c>
      <c r="F67" s="9">
        <v>0</v>
      </c>
      <c r="G67" s="9">
        <v>2000</v>
      </c>
      <c r="H67" s="9">
        <v>3769</v>
      </c>
      <c r="I67" s="9">
        <v>0</v>
      </c>
      <c r="J67" s="9">
        <v>3769</v>
      </c>
      <c r="K67" s="9">
        <v>60</v>
      </c>
      <c r="L67" s="9">
        <v>0</v>
      </c>
      <c r="M67" s="9">
        <v>60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/>
      <c r="W67" s="9">
        <v>0</v>
      </c>
      <c r="X67" s="9">
        <v>0</v>
      </c>
      <c r="Y67" s="9"/>
      <c r="Z67" s="9">
        <v>0</v>
      </c>
      <c r="AA67" s="9"/>
      <c r="AB67" s="9"/>
    </row>
    <row r="68" spans="1:28" ht="45" customHeight="1">
      <c r="A68" s="8" t="s">
        <v>78</v>
      </c>
      <c r="B68" s="9">
        <v>18741</v>
      </c>
      <c r="C68" s="9">
        <v>18741</v>
      </c>
      <c r="D68" s="9">
        <v>0</v>
      </c>
      <c r="E68" s="9">
        <v>7966</v>
      </c>
      <c r="F68" s="9">
        <v>7966</v>
      </c>
      <c r="G68" s="9">
        <v>0</v>
      </c>
      <c r="H68" s="9">
        <v>9348</v>
      </c>
      <c r="I68" s="9">
        <v>9348</v>
      </c>
      <c r="J68" s="9">
        <v>0</v>
      </c>
      <c r="K68" s="9">
        <v>7000</v>
      </c>
      <c r="L68" s="9">
        <v>7000</v>
      </c>
      <c r="M68" s="9">
        <v>0</v>
      </c>
      <c r="N68" s="9">
        <v>1177</v>
      </c>
      <c r="O68" s="9">
        <v>1177</v>
      </c>
      <c r="P68" s="9">
        <v>0</v>
      </c>
      <c r="Q68" s="9">
        <v>5416</v>
      </c>
      <c r="R68" s="9">
        <v>5416</v>
      </c>
      <c r="S68" s="9">
        <v>0</v>
      </c>
      <c r="T68" s="9">
        <v>0</v>
      </c>
      <c r="U68" s="9">
        <v>0</v>
      </c>
      <c r="V68" s="9"/>
      <c r="W68" s="9">
        <v>0</v>
      </c>
      <c r="X68" s="9">
        <v>0</v>
      </c>
      <c r="Y68" s="9"/>
      <c r="Z68" s="9">
        <v>0</v>
      </c>
      <c r="AA68" s="9"/>
      <c r="AB68" s="9"/>
    </row>
    <row r="69" spans="1:28" ht="45" customHeight="1">
      <c r="A69" s="8" t="s">
        <v>79</v>
      </c>
      <c r="B69" s="9">
        <v>0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/>
      <c r="AB69" s="9"/>
    </row>
    <row r="70" spans="1:28" ht="54" customHeight="1">
      <c r="A70" s="8" t="s">
        <v>80</v>
      </c>
      <c r="B70" s="9">
        <v>3443</v>
      </c>
      <c r="C70" s="9">
        <v>3443</v>
      </c>
      <c r="D70" s="9">
        <v>0</v>
      </c>
      <c r="E70" s="9">
        <v>0</v>
      </c>
      <c r="F70" s="9">
        <v>0</v>
      </c>
      <c r="G70" s="9">
        <v>0</v>
      </c>
      <c r="H70" s="9">
        <v>1658</v>
      </c>
      <c r="I70" s="9">
        <v>1658</v>
      </c>
      <c r="J70" s="9">
        <v>0</v>
      </c>
      <c r="K70" s="9">
        <v>600</v>
      </c>
      <c r="L70" s="9">
        <v>600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/>
      <c r="W70" s="9">
        <v>0</v>
      </c>
      <c r="X70" s="9"/>
      <c r="Y70" s="9"/>
      <c r="Z70" s="9">
        <v>0</v>
      </c>
      <c r="AA70" s="9"/>
      <c r="AB70" s="9"/>
    </row>
    <row r="71" spans="1:28" ht="121.5" customHeight="1">
      <c r="A71" s="8" t="s">
        <v>81</v>
      </c>
      <c r="B71" s="9">
        <v>1200</v>
      </c>
      <c r="C71" s="9">
        <v>1190</v>
      </c>
      <c r="D71" s="9">
        <v>10</v>
      </c>
      <c r="E71" s="9">
        <v>1400</v>
      </c>
      <c r="F71" s="9">
        <v>1360</v>
      </c>
      <c r="G71" s="9">
        <v>40</v>
      </c>
      <c r="H71" s="9">
        <v>2415</v>
      </c>
      <c r="I71" s="9">
        <v>2415</v>
      </c>
      <c r="J71" s="9">
        <v>0</v>
      </c>
      <c r="K71" s="9">
        <v>280</v>
      </c>
      <c r="L71" s="9">
        <v>280</v>
      </c>
      <c r="M71" s="9">
        <v>0</v>
      </c>
      <c r="N71" s="9">
        <v>1000</v>
      </c>
      <c r="O71" s="9">
        <v>1000</v>
      </c>
      <c r="P71" s="9">
        <v>0</v>
      </c>
      <c r="Q71" s="9">
        <v>2100</v>
      </c>
      <c r="R71" s="9">
        <v>2100</v>
      </c>
      <c r="S71" s="9">
        <v>0</v>
      </c>
      <c r="T71" s="9">
        <v>3500</v>
      </c>
      <c r="U71" s="9">
        <v>3480</v>
      </c>
      <c r="V71" s="9">
        <v>20</v>
      </c>
      <c r="W71" s="9">
        <v>120</v>
      </c>
      <c r="X71" s="9">
        <v>30</v>
      </c>
      <c r="Y71" s="9">
        <v>90</v>
      </c>
      <c r="Z71" s="9">
        <v>0</v>
      </c>
      <c r="AA71" s="9"/>
      <c r="AB71" s="9"/>
    </row>
    <row r="72" spans="1:28" ht="70.5" customHeight="1">
      <c r="A72" s="8" t="s">
        <v>82</v>
      </c>
      <c r="B72" s="9">
        <v>1100</v>
      </c>
      <c r="C72" s="9">
        <v>1100</v>
      </c>
      <c r="D72" s="9">
        <v>0</v>
      </c>
      <c r="E72" s="9">
        <v>0</v>
      </c>
      <c r="F72" s="9">
        <v>0</v>
      </c>
      <c r="G72" s="9">
        <v>0</v>
      </c>
      <c r="H72" s="9">
        <v>1364</v>
      </c>
      <c r="I72" s="9">
        <v>1364</v>
      </c>
      <c r="J72" s="9">
        <v>0</v>
      </c>
      <c r="K72" s="9">
        <v>900</v>
      </c>
      <c r="L72" s="9">
        <v>900</v>
      </c>
      <c r="M72" s="9">
        <v>0</v>
      </c>
      <c r="N72" s="9">
        <v>0</v>
      </c>
      <c r="O72" s="9"/>
      <c r="P72" s="9"/>
      <c r="Q72" s="9">
        <v>800</v>
      </c>
      <c r="R72" s="9">
        <v>800</v>
      </c>
      <c r="S72" s="9"/>
      <c r="T72" s="9">
        <v>0</v>
      </c>
      <c r="U72" s="9"/>
      <c r="V72" s="9"/>
      <c r="W72" s="9">
        <v>0</v>
      </c>
      <c r="X72" s="9"/>
      <c r="Y72" s="9"/>
      <c r="Z72" s="9">
        <v>0</v>
      </c>
      <c r="AA72" s="9"/>
      <c r="AB72" s="9"/>
    </row>
    <row r="73" spans="1:28" ht="72.75" customHeight="1">
      <c r="A73" s="8" t="s">
        <v>83</v>
      </c>
      <c r="B73" s="9">
        <v>0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11</v>
      </c>
      <c r="I73" s="9">
        <v>11</v>
      </c>
      <c r="J73" s="9">
        <v>0</v>
      </c>
      <c r="K73" s="9">
        <v>16</v>
      </c>
      <c r="L73" s="9">
        <v>16</v>
      </c>
      <c r="M73" s="9">
        <v>0</v>
      </c>
      <c r="N73" s="9">
        <v>0</v>
      </c>
      <c r="O73" s="9">
        <v>0</v>
      </c>
      <c r="P73" s="9"/>
      <c r="Q73" s="9">
        <v>0</v>
      </c>
      <c r="R73" s="9"/>
      <c r="S73" s="9"/>
      <c r="T73" s="9">
        <v>0</v>
      </c>
      <c r="U73" s="9"/>
      <c r="V73" s="9"/>
      <c r="W73" s="9">
        <v>0</v>
      </c>
      <c r="X73" s="9"/>
      <c r="Y73" s="9"/>
      <c r="Z73" s="9">
        <v>0</v>
      </c>
      <c r="AA73" s="9"/>
      <c r="AB73" s="9"/>
    </row>
    <row r="74" spans="1:28" ht="45" customHeight="1">
      <c r="A74" s="8" t="s">
        <v>84</v>
      </c>
      <c r="B74" s="9">
        <v>3500</v>
      </c>
      <c r="C74" s="9">
        <v>3498</v>
      </c>
      <c r="D74" s="9">
        <v>2</v>
      </c>
      <c r="E74" s="9">
        <v>0</v>
      </c>
      <c r="F74" s="9">
        <v>0</v>
      </c>
      <c r="G74" s="9">
        <v>0</v>
      </c>
      <c r="H74" s="9">
        <v>4198</v>
      </c>
      <c r="I74" s="9">
        <v>4198</v>
      </c>
      <c r="J74" s="9">
        <v>0</v>
      </c>
      <c r="K74" s="9">
        <v>680</v>
      </c>
      <c r="L74" s="9">
        <v>680</v>
      </c>
      <c r="M74" s="9">
        <v>0</v>
      </c>
      <c r="N74" s="9">
        <v>0</v>
      </c>
      <c r="O74" s="9">
        <v>0</v>
      </c>
      <c r="P74" s="9">
        <v>0</v>
      </c>
      <c r="Q74" s="9">
        <v>354</v>
      </c>
      <c r="R74" s="9">
        <v>354</v>
      </c>
      <c r="S74" s="9">
        <v>0</v>
      </c>
      <c r="T74" s="9">
        <v>0</v>
      </c>
      <c r="U74" s="9"/>
      <c r="V74" s="9"/>
      <c r="W74" s="9">
        <v>0</v>
      </c>
      <c r="X74" s="9"/>
      <c r="Y74" s="9"/>
      <c r="Z74" s="9">
        <v>0</v>
      </c>
      <c r="AA74" s="9"/>
      <c r="AB74" s="9"/>
    </row>
    <row r="75" spans="1:28" ht="45" customHeight="1">
      <c r="A75" s="8" t="s">
        <v>85</v>
      </c>
      <c r="B75" s="9">
        <v>2000</v>
      </c>
      <c r="C75" s="9">
        <v>2000</v>
      </c>
      <c r="D75" s="9">
        <v>0</v>
      </c>
      <c r="E75" s="9">
        <v>0</v>
      </c>
      <c r="F75" s="9"/>
      <c r="G75" s="9"/>
      <c r="H75" s="9">
        <v>0</v>
      </c>
      <c r="I75" s="9"/>
      <c r="J75" s="9"/>
      <c r="K75" s="9">
        <v>0</v>
      </c>
      <c r="L75" s="9"/>
      <c r="M75" s="9"/>
      <c r="N75" s="9">
        <v>0</v>
      </c>
      <c r="O75" s="9"/>
      <c r="P75" s="9"/>
      <c r="Q75" s="9">
        <v>0</v>
      </c>
      <c r="R75" s="9"/>
      <c r="S75" s="9"/>
      <c r="T75" s="9">
        <v>0</v>
      </c>
      <c r="U75" s="9"/>
      <c r="V75" s="9"/>
      <c r="W75" s="9">
        <v>0</v>
      </c>
      <c r="X75" s="9"/>
      <c r="Y75" s="9"/>
      <c r="Z75" s="9">
        <v>0</v>
      </c>
      <c r="AA75" s="9"/>
      <c r="AB75" s="9"/>
    </row>
    <row r="76" spans="1:28" ht="45" customHeight="1">
      <c r="A76" s="8" t="s">
        <v>86</v>
      </c>
      <c r="B76" s="9">
        <v>0</v>
      </c>
      <c r="C76" s="9"/>
      <c r="D76" s="9"/>
      <c r="E76" s="9">
        <v>0</v>
      </c>
      <c r="F76" s="9"/>
      <c r="G76" s="9"/>
      <c r="H76" s="9">
        <v>212</v>
      </c>
      <c r="I76" s="9">
        <v>212</v>
      </c>
      <c r="J76" s="9">
        <v>0</v>
      </c>
      <c r="K76" s="9">
        <v>100</v>
      </c>
      <c r="L76" s="9">
        <v>100</v>
      </c>
      <c r="M76" s="9">
        <v>0</v>
      </c>
      <c r="N76" s="9">
        <v>0</v>
      </c>
      <c r="O76" s="9"/>
      <c r="P76" s="9"/>
      <c r="Q76" s="9">
        <v>0</v>
      </c>
      <c r="R76" s="9"/>
      <c r="S76" s="9"/>
      <c r="T76" s="9">
        <v>0</v>
      </c>
      <c r="U76" s="9"/>
      <c r="V76" s="9"/>
      <c r="W76" s="9">
        <v>0</v>
      </c>
      <c r="X76" s="9"/>
      <c r="Y76" s="9"/>
      <c r="Z76" s="9">
        <v>0</v>
      </c>
      <c r="AA76" s="9"/>
      <c r="AB76" s="9"/>
    </row>
    <row r="77" spans="1:28" ht="118.5" customHeight="1">
      <c r="A77" s="8" t="s">
        <v>87</v>
      </c>
      <c r="B77" s="9">
        <v>100</v>
      </c>
      <c r="C77" s="9">
        <v>100</v>
      </c>
      <c r="D77" s="9">
        <v>0</v>
      </c>
      <c r="E77" s="9">
        <v>0</v>
      </c>
      <c r="F77" s="9"/>
      <c r="G77" s="9"/>
      <c r="H77" s="9">
        <v>0</v>
      </c>
      <c r="I77" s="9"/>
      <c r="J77" s="9"/>
      <c r="K77" s="9">
        <v>0</v>
      </c>
      <c r="L77" s="9"/>
      <c r="M77" s="9"/>
      <c r="N77" s="9">
        <v>0</v>
      </c>
      <c r="O77" s="9"/>
      <c r="P77" s="9"/>
      <c r="Q77" s="9">
        <v>0</v>
      </c>
      <c r="R77" s="9"/>
      <c r="S77" s="9"/>
      <c r="T77" s="9">
        <v>0</v>
      </c>
      <c r="U77" s="9"/>
      <c r="V77" s="9"/>
      <c r="W77" s="9">
        <v>0</v>
      </c>
      <c r="X77" s="9"/>
      <c r="Y77" s="9"/>
      <c r="Z77" s="9">
        <v>0</v>
      </c>
      <c r="AA77" s="9"/>
      <c r="AB77" s="9"/>
    </row>
    <row r="78" spans="1:28" ht="45" customHeight="1">
      <c r="A78" s="8" t="s">
        <v>88</v>
      </c>
      <c r="B78" s="9">
        <v>1000</v>
      </c>
      <c r="C78" s="9">
        <v>1000</v>
      </c>
      <c r="D78" s="9">
        <v>0</v>
      </c>
      <c r="E78" s="9">
        <v>1200</v>
      </c>
      <c r="F78" s="9">
        <v>1200</v>
      </c>
      <c r="G78" s="9">
        <v>0</v>
      </c>
      <c r="H78" s="9">
        <v>0</v>
      </c>
      <c r="I78" s="9"/>
      <c r="J78" s="9"/>
      <c r="K78" s="9">
        <v>0</v>
      </c>
      <c r="L78" s="9"/>
      <c r="M78" s="9"/>
      <c r="N78" s="9">
        <v>0</v>
      </c>
      <c r="O78" s="9"/>
      <c r="P78" s="9"/>
      <c r="Q78" s="9">
        <v>0</v>
      </c>
      <c r="R78" s="9"/>
      <c r="S78" s="9"/>
      <c r="T78" s="9">
        <v>0</v>
      </c>
      <c r="U78" s="9"/>
      <c r="V78" s="9"/>
      <c r="W78" s="9">
        <v>0</v>
      </c>
      <c r="X78" s="9"/>
      <c r="Y78" s="9"/>
      <c r="Z78" s="9">
        <v>0</v>
      </c>
      <c r="AA78" s="9"/>
      <c r="AB78" s="9"/>
    </row>
    <row r="79" spans="1:28" ht="45" customHeight="1">
      <c r="A79" s="8" t="s">
        <v>89</v>
      </c>
      <c r="B79" s="9">
        <v>4000</v>
      </c>
      <c r="C79" s="9">
        <v>4000</v>
      </c>
      <c r="D79" s="9">
        <v>0</v>
      </c>
      <c r="E79" s="9">
        <v>4000</v>
      </c>
      <c r="F79" s="9">
        <v>4000</v>
      </c>
      <c r="G79" s="9"/>
      <c r="H79" s="9">
        <v>0</v>
      </c>
      <c r="I79" s="9"/>
      <c r="J79" s="9"/>
      <c r="K79" s="9">
        <v>0</v>
      </c>
      <c r="L79" s="9"/>
      <c r="M79" s="9"/>
      <c r="N79" s="9">
        <v>0</v>
      </c>
      <c r="O79" s="9"/>
      <c r="P79" s="9"/>
      <c r="Q79" s="9">
        <v>0</v>
      </c>
      <c r="R79" s="9"/>
      <c r="S79" s="9"/>
      <c r="T79" s="9">
        <v>0</v>
      </c>
      <c r="U79" s="9"/>
      <c r="V79" s="9"/>
      <c r="W79" s="9">
        <v>0</v>
      </c>
      <c r="X79" s="9"/>
      <c r="Y79" s="9"/>
      <c r="Z79" s="9">
        <v>0</v>
      </c>
      <c r="AA79" s="9"/>
      <c r="AB79" s="9"/>
    </row>
    <row r="80" spans="1:28" ht="45" customHeight="1">
      <c r="A80" s="8" t="s">
        <v>90</v>
      </c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>
        <v>0</v>
      </c>
      <c r="U80" s="9"/>
      <c r="V80" s="9"/>
      <c r="W80" s="9"/>
      <c r="X80" s="9"/>
      <c r="Y80" s="9"/>
      <c r="Z80" s="9"/>
      <c r="AA80" s="9"/>
      <c r="AB80" s="9"/>
    </row>
    <row r="81" spans="1:28" ht="45" customHeight="1">
      <c r="A81" s="8" t="s">
        <v>91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0</v>
      </c>
      <c r="U81" s="9"/>
      <c r="V81" s="9"/>
      <c r="W81" s="9"/>
      <c r="X81" s="9"/>
      <c r="Y81" s="9"/>
      <c r="Z81" s="9"/>
      <c r="AA81" s="9"/>
      <c r="AB81" s="9"/>
    </row>
    <row r="82" spans="1:28" ht="45" customHeight="1">
      <c r="A82" s="8" t="s">
        <v>92</v>
      </c>
      <c r="B82" s="9">
        <v>2500</v>
      </c>
      <c r="C82" s="9">
        <v>2500</v>
      </c>
      <c r="D82" s="9">
        <v>0</v>
      </c>
      <c r="E82" s="9">
        <v>2050</v>
      </c>
      <c r="F82" s="9">
        <v>1950</v>
      </c>
      <c r="G82" s="9">
        <v>100</v>
      </c>
      <c r="H82" s="9">
        <v>0</v>
      </c>
      <c r="I82" s="9"/>
      <c r="J82" s="9"/>
      <c r="K82" s="9">
        <v>0</v>
      </c>
      <c r="L82" s="9"/>
      <c r="M82" s="9"/>
      <c r="N82" s="9">
        <v>0</v>
      </c>
      <c r="O82" s="9"/>
      <c r="P82" s="9"/>
      <c r="Q82" s="9">
        <v>0</v>
      </c>
      <c r="R82" s="9"/>
      <c r="S82" s="9"/>
      <c r="T82" s="9">
        <v>0</v>
      </c>
      <c r="U82" s="9"/>
      <c r="V82" s="9"/>
      <c r="W82" s="9">
        <v>0</v>
      </c>
      <c r="X82" s="9"/>
      <c r="Y82" s="9"/>
      <c r="Z82" s="9">
        <v>0</v>
      </c>
      <c r="AA82" s="9"/>
      <c r="AB82" s="9"/>
    </row>
    <row r="83" spans="1:28" ht="45" customHeight="1">
      <c r="A83" s="8" t="s">
        <v>93</v>
      </c>
      <c r="B83" s="9">
        <v>1200</v>
      </c>
      <c r="C83" s="9">
        <v>1190</v>
      </c>
      <c r="D83" s="9">
        <v>10</v>
      </c>
      <c r="E83" s="9">
        <v>0</v>
      </c>
      <c r="F83" s="9">
        <v>0</v>
      </c>
      <c r="G83" s="9"/>
      <c r="H83" s="9">
        <v>0</v>
      </c>
      <c r="I83" s="9"/>
      <c r="J83" s="9"/>
      <c r="K83" s="9">
        <v>0</v>
      </c>
      <c r="L83" s="9"/>
      <c r="M83" s="9"/>
      <c r="N83" s="9">
        <v>0</v>
      </c>
      <c r="O83" s="9"/>
      <c r="P83" s="9"/>
      <c r="Q83" s="9">
        <v>0</v>
      </c>
      <c r="R83" s="9"/>
      <c r="S83" s="9"/>
      <c r="T83" s="9">
        <v>0</v>
      </c>
      <c r="U83" s="9"/>
      <c r="V83" s="9"/>
      <c r="W83" s="9">
        <v>0</v>
      </c>
      <c r="X83" s="9"/>
      <c r="Y83" s="9"/>
      <c r="Z83" s="9">
        <v>0</v>
      </c>
      <c r="AA83" s="9"/>
      <c r="AB83" s="9"/>
    </row>
    <row r="84" spans="1:28" ht="45" customHeight="1">
      <c r="A84" s="8" t="s">
        <v>94</v>
      </c>
      <c r="B84" s="9">
        <v>0</v>
      </c>
      <c r="C84" s="9"/>
      <c r="D84" s="9"/>
      <c r="E84" s="9">
        <v>0</v>
      </c>
      <c r="F84" s="9"/>
      <c r="G84" s="9">
        <v>0</v>
      </c>
      <c r="H84" s="9">
        <v>426</v>
      </c>
      <c r="I84" s="9">
        <v>426</v>
      </c>
      <c r="J84" s="9">
        <v>0</v>
      </c>
      <c r="K84" s="9">
        <v>0</v>
      </c>
      <c r="L84" s="9"/>
      <c r="M84" s="9"/>
      <c r="N84" s="9">
        <v>0</v>
      </c>
      <c r="O84" s="9"/>
      <c r="P84" s="9"/>
      <c r="Q84" s="9">
        <v>0</v>
      </c>
      <c r="R84" s="9"/>
      <c r="S84" s="9"/>
      <c r="T84" s="9">
        <v>0</v>
      </c>
      <c r="U84" s="9"/>
      <c r="V84" s="9"/>
      <c r="W84" s="9">
        <v>0</v>
      </c>
      <c r="X84" s="9"/>
      <c r="Y84" s="9"/>
      <c r="Z84" s="9">
        <v>0</v>
      </c>
      <c r="AA84" s="9"/>
      <c r="AB84" s="9"/>
    </row>
    <row r="85" spans="1:28" ht="45" customHeight="1">
      <c r="A85" s="8" t="s">
        <v>95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>
        <v>145</v>
      </c>
      <c r="O85" s="9">
        <v>145</v>
      </c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</row>
    <row r="86" spans="1:28" ht="45" customHeight="1">
      <c r="A86" s="8" t="s">
        <v>96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>
        <v>145</v>
      </c>
      <c r="O86" s="9">
        <v>145</v>
      </c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</row>
    <row r="87" spans="1:28" ht="54.75" customHeight="1">
      <c r="A87" s="8" t="s">
        <v>97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>
        <v>145</v>
      </c>
      <c r="O87" s="9">
        <v>145</v>
      </c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</row>
    <row r="88" spans="1:28" ht="53.25" customHeight="1">
      <c r="A88" s="8" t="s">
        <v>98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>
        <v>145</v>
      </c>
      <c r="O88" s="9">
        <v>145</v>
      </c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</row>
    <row r="89" spans="1:28" ht="45" customHeight="1">
      <c r="A89" s="8" t="s">
        <v>99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>
        <v>145</v>
      </c>
      <c r="O89" s="9">
        <v>145</v>
      </c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</row>
    <row r="90" spans="1:28" s="2" customFormat="1" ht="45" customHeight="1">
      <c r="A90" s="11" t="s">
        <v>100</v>
      </c>
      <c r="B90" s="9">
        <v>129784</v>
      </c>
      <c r="C90" s="9">
        <v>123485</v>
      </c>
      <c r="D90" s="9">
        <v>6299</v>
      </c>
      <c r="E90" s="9">
        <v>49621</v>
      </c>
      <c r="F90" s="9">
        <v>47214</v>
      </c>
      <c r="G90" s="9">
        <v>2407</v>
      </c>
      <c r="H90" s="9">
        <v>208281</v>
      </c>
      <c r="I90" s="9">
        <v>174176</v>
      </c>
      <c r="J90" s="9">
        <v>34105</v>
      </c>
      <c r="K90" s="9">
        <v>79012</v>
      </c>
      <c r="L90" s="9">
        <v>75565</v>
      </c>
      <c r="M90" s="9">
        <v>3447</v>
      </c>
      <c r="N90" s="9">
        <v>2902</v>
      </c>
      <c r="O90" s="9">
        <v>2902</v>
      </c>
      <c r="P90" s="9">
        <v>0</v>
      </c>
      <c r="Q90" s="9">
        <v>22731</v>
      </c>
      <c r="R90" s="9">
        <v>22731</v>
      </c>
      <c r="S90" s="9">
        <v>0</v>
      </c>
      <c r="T90" s="9">
        <v>3500</v>
      </c>
      <c r="U90" s="9">
        <v>3480</v>
      </c>
      <c r="V90" s="9">
        <v>20</v>
      </c>
      <c r="W90" s="9">
        <v>120</v>
      </c>
      <c r="X90" s="9">
        <v>30</v>
      </c>
      <c r="Y90" s="9">
        <v>90</v>
      </c>
      <c r="Z90" s="9">
        <v>5800</v>
      </c>
      <c r="AA90" s="9">
        <v>5800</v>
      </c>
      <c r="AB90" s="9">
        <v>0</v>
      </c>
    </row>
    <row r="91" spans="1:28" ht="45" customHeight="1"/>
    <row r="92" spans="1:28" ht="45" customHeight="1"/>
    <row r="93" spans="1:28" ht="45" customHeight="1"/>
    <row r="94" spans="1:28" ht="45" customHeight="1"/>
    <row r="95" spans="1:28" ht="45" customHeight="1"/>
    <row r="96" spans="1:28" ht="45" customHeight="1"/>
    <row r="97" ht="45" customHeight="1"/>
    <row r="98" ht="45" customHeight="1"/>
    <row r="99" ht="45" customHeight="1"/>
    <row r="100" ht="45" customHeight="1"/>
    <row r="101" ht="45" customHeight="1"/>
    <row r="102" ht="45" customHeight="1"/>
    <row r="103" ht="45" customHeight="1"/>
    <row r="104" ht="45" customHeight="1"/>
    <row r="105" ht="45" customHeight="1"/>
    <row r="106" ht="45" customHeight="1"/>
    <row r="107" ht="45" customHeight="1"/>
    <row r="108" ht="45" customHeight="1"/>
    <row r="109" ht="45" customHeight="1"/>
    <row r="110" ht="45" customHeight="1"/>
    <row r="111" ht="45" customHeight="1"/>
    <row r="112" ht="45" customHeight="1"/>
    <row r="113" ht="45" customHeight="1"/>
    <row r="114" ht="45" customHeight="1"/>
    <row r="115" ht="45" customHeight="1"/>
    <row r="116" ht="45" customHeight="1"/>
    <row r="117" ht="45" customHeight="1"/>
    <row r="118" ht="45" customHeight="1"/>
    <row r="119" ht="45" customHeight="1"/>
    <row r="120" ht="45" customHeight="1"/>
    <row r="121" ht="45" customHeight="1"/>
    <row r="122" ht="45" customHeight="1"/>
    <row r="123" ht="45" customHeight="1"/>
    <row r="124" ht="45" customHeight="1"/>
    <row r="125" ht="45" customHeight="1"/>
    <row r="126" ht="45" customHeight="1"/>
    <row r="127" ht="45" customHeight="1"/>
    <row r="128" ht="45" customHeight="1"/>
  </sheetData>
  <autoFilter ref="A5:AB90"/>
  <mergeCells count="15">
    <mergeCell ref="Z3:AB3"/>
    <mergeCell ref="B4:D4"/>
    <mergeCell ref="E4:G4"/>
    <mergeCell ref="H4:J4"/>
    <mergeCell ref="K4:M4"/>
    <mergeCell ref="Z4:AB4"/>
    <mergeCell ref="B1:P1"/>
    <mergeCell ref="B2:P2"/>
    <mergeCell ref="A3:A5"/>
    <mergeCell ref="B3:P3"/>
    <mergeCell ref="Q3:Y3"/>
    <mergeCell ref="N4:P4"/>
    <mergeCell ref="Q4:S4"/>
    <mergeCell ref="T4:V4"/>
    <mergeCell ref="W4:Y4"/>
  </mergeCells>
  <conditionalFormatting sqref="B6:AB84 B90:M90 Q90:AB90">
    <cfRule type="expression" dxfId="97" priority="4">
      <formula>(#REF!+#REF!)&lt;B6</formula>
    </cfRule>
  </conditionalFormatting>
  <conditionalFormatting sqref="B85:AB89">
    <cfRule type="expression" dxfId="96" priority="3">
      <formula>(#REF!+#REF!)&lt;B85</formula>
    </cfRule>
  </conditionalFormatting>
  <conditionalFormatting sqref="N90:P90">
    <cfRule type="expression" dxfId="95" priority="1">
      <formula>(#REF!+#REF!)&lt;N90</formula>
    </cfRule>
  </conditionalFormatting>
  <pageMargins left="0" right="0" top="0.19685039370078741" bottom="0.19685039370078741" header="0.19685039370078741" footer="0.19685039370078741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1"/>
  <sheetViews>
    <sheetView showZeros="0" view="pageBreakPreview" zoomScale="55" zoomScaleNormal="55" zoomScaleSheetLayoutView="55" workbookViewId="0">
      <pane xSplit="1" ySplit="5" topLeftCell="B6" activePane="bottomRight" state="frozenSplit"/>
      <selection pane="topRight" activeCell="E1" sqref="E1"/>
      <selection pane="bottomLeft" activeCell="A6" sqref="A6"/>
      <selection pane="bottomRight" activeCell="A3" sqref="A3:A5"/>
    </sheetView>
  </sheetViews>
  <sheetFormatPr defaultColWidth="9.140625" defaultRowHeight="20.25"/>
  <cols>
    <col min="1" max="1" width="80.5703125" style="2" customWidth="1"/>
    <col min="2" max="2" width="14.140625" style="1" customWidth="1"/>
    <col min="3" max="3" width="12.140625" style="1" customWidth="1"/>
    <col min="4" max="4" width="14" style="1" customWidth="1"/>
    <col min="5" max="5" width="12.140625" style="1" customWidth="1"/>
    <col min="6" max="6" width="10.140625" style="1" customWidth="1"/>
    <col min="7" max="7" width="11" style="1" customWidth="1"/>
    <col min="8" max="8" width="12.140625" style="1" customWidth="1"/>
    <col min="9" max="9" width="11.140625" style="1" customWidth="1"/>
    <col min="10" max="10" width="10" style="1" customWidth="1"/>
    <col min="11" max="11" width="12.5703125" style="1" customWidth="1"/>
    <col min="12" max="12" width="10.85546875" style="1" customWidth="1"/>
    <col min="13" max="13" width="9.7109375" style="1" customWidth="1"/>
    <col min="14" max="14" width="14.42578125" style="1" customWidth="1"/>
    <col min="15" max="15" width="10.42578125" style="1" customWidth="1"/>
    <col min="16" max="16" width="10.5703125" style="1" customWidth="1"/>
    <col min="17" max="17" width="13.28515625" style="1" customWidth="1"/>
    <col min="18" max="18" width="10.140625" style="1" customWidth="1"/>
    <col min="19" max="19" width="11.7109375" style="1" customWidth="1"/>
    <col min="20" max="20" width="12.28515625" style="3" customWidth="1"/>
    <col min="21" max="21" width="8.42578125" style="1" customWidth="1"/>
    <col min="22" max="22" width="7.42578125" style="1" customWidth="1"/>
    <col min="23" max="23" width="13.28515625" style="3" customWidth="1"/>
    <col min="24" max="24" width="8.42578125" style="1" customWidth="1"/>
    <col min="25" max="25" width="11" style="1" customWidth="1"/>
    <col min="26" max="26" width="12.140625" style="1" customWidth="1"/>
    <col min="27" max="27" width="10" style="1" customWidth="1"/>
    <col min="28" max="28" width="10.5703125" style="1" customWidth="1"/>
    <col min="29" max="16384" width="9.140625" style="1"/>
  </cols>
  <sheetData>
    <row r="1" spans="1:28" ht="30" customHeight="1">
      <c r="B1" s="48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28" ht="41.25" customHeight="1">
      <c r="A2" s="4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"/>
      <c r="R2" s="4"/>
      <c r="S2" s="4"/>
      <c r="T2" s="4"/>
      <c r="U2" s="4"/>
      <c r="V2" s="4"/>
      <c r="W2" s="4"/>
      <c r="X2" s="4"/>
      <c r="Y2" s="4"/>
      <c r="AA2" s="4"/>
      <c r="AB2" s="4"/>
    </row>
    <row r="3" spans="1:28" ht="49.5" customHeight="1">
      <c r="A3" s="49" t="s">
        <v>1</v>
      </c>
      <c r="B3" s="52" t="s">
        <v>2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 t="s">
        <v>2</v>
      </c>
      <c r="R3" s="53"/>
      <c r="S3" s="53"/>
      <c r="T3" s="53"/>
      <c r="U3" s="53"/>
      <c r="V3" s="53"/>
      <c r="W3" s="53"/>
      <c r="X3" s="53"/>
      <c r="Y3" s="54"/>
      <c r="Z3" s="56" t="s">
        <v>3</v>
      </c>
      <c r="AA3" s="57"/>
      <c r="AB3" s="58"/>
    </row>
    <row r="4" spans="1:28" ht="152.25" customHeight="1">
      <c r="A4" s="50"/>
      <c r="B4" s="55" t="s">
        <v>4</v>
      </c>
      <c r="C4" s="55"/>
      <c r="D4" s="55"/>
      <c r="E4" s="55" t="s">
        <v>5</v>
      </c>
      <c r="F4" s="55"/>
      <c r="G4" s="55"/>
      <c r="H4" s="55" t="s">
        <v>6</v>
      </c>
      <c r="I4" s="55"/>
      <c r="J4" s="55"/>
      <c r="K4" s="55" t="s">
        <v>7</v>
      </c>
      <c r="L4" s="55"/>
      <c r="M4" s="55"/>
      <c r="N4" s="55" t="s">
        <v>8</v>
      </c>
      <c r="O4" s="55"/>
      <c r="P4" s="55"/>
      <c r="Q4" s="55" t="s">
        <v>9</v>
      </c>
      <c r="R4" s="55"/>
      <c r="S4" s="55"/>
      <c r="T4" s="55" t="s">
        <v>10</v>
      </c>
      <c r="U4" s="55"/>
      <c r="V4" s="55"/>
      <c r="W4" s="55" t="s">
        <v>11</v>
      </c>
      <c r="X4" s="55"/>
      <c r="Y4" s="55"/>
      <c r="Z4" s="55" t="s">
        <v>12</v>
      </c>
      <c r="AA4" s="55"/>
      <c r="AB4" s="59"/>
    </row>
    <row r="5" spans="1:28" s="5" customFormat="1" ht="43.5" customHeight="1">
      <c r="A5" s="51"/>
      <c r="B5" s="12" t="s">
        <v>13</v>
      </c>
      <c r="C5" s="12" t="s">
        <v>14</v>
      </c>
      <c r="D5" s="12" t="s">
        <v>15</v>
      </c>
      <c r="E5" s="12" t="s">
        <v>13</v>
      </c>
      <c r="F5" s="12" t="s">
        <v>14</v>
      </c>
      <c r="G5" s="12" t="s">
        <v>15</v>
      </c>
      <c r="H5" s="12" t="s">
        <v>13</v>
      </c>
      <c r="I5" s="12" t="s">
        <v>14</v>
      </c>
      <c r="J5" s="12" t="s">
        <v>15</v>
      </c>
      <c r="K5" s="12" t="s">
        <v>13</v>
      </c>
      <c r="L5" s="12" t="s">
        <v>14</v>
      </c>
      <c r="M5" s="12" t="s">
        <v>15</v>
      </c>
      <c r="N5" s="12" t="s">
        <v>13</v>
      </c>
      <c r="O5" s="12" t="s">
        <v>14</v>
      </c>
      <c r="P5" s="12" t="s">
        <v>15</v>
      </c>
      <c r="Q5" s="12" t="s">
        <v>13</v>
      </c>
      <c r="R5" s="12" t="s">
        <v>14</v>
      </c>
      <c r="S5" s="12" t="s">
        <v>15</v>
      </c>
      <c r="T5" s="12" t="s">
        <v>13</v>
      </c>
      <c r="U5" s="12" t="s">
        <v>14</v>
      </c>
      <c r="V5" s="12" t="s">
        <v>15</v>
      </c>
      <c r="W5" s="12" t="s">
        <v>13</v>
      </c>
      <c r="X5" s="12" t="s">
        <v>14</v>
      </c>
      <c r="Y5" s="12" t="s">
        <v>15</v>
      </c>
      <c r="Z5" s="12" t="s">
        <v>13</v>
      </c>
      <c r="AA5" s="12" t="s">
        <v>14</v>
      </c>
      <c r="AB5" s="13" t="s">
        <v>15</v>
      </c>
    </row>
    <row r="6" spans="1:28" ht="58.5" customHeight="1">
      <c r="A6" s="14" t="s">
        <v>16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123</v>
      </c>
      <c r="L6" s="9">
        <v>123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10">
        <v>0</v>
      </c>
    </row>
    <row r="7" spans="1:28" ht="45" customHeight="1">
      <c r="A7" s="14" t="s">
        <v>17</v>
      </c>
      <c r="B7" s="9">
        <v>1500</v>
      </c>
      <c r="C7" s="9">
        <v>1500</v>
      </c>
      <c r="D7" s="9">
        <v>0</v>
      </c>
      <c r="E7" s="9">
        <v>0</v>
      </c>
      <c r="F7" s="9">
        <v>0</v>
      </c>
      <c r="G7" s="9">
        <v>0</v>
      </c>
      <c r="H7" s="9">
        <v>2841</v>
      </c>
      <c r="I7" s="9">
        <v>2841</v>
      </c>
      <c r="J7" s="9">
        <v>0</v>
      </c>
      <c r="K7" s="9">
        <v>680</v>
      </c>
      <c r="L7" s="9">
        <v>680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</row>
    <row r="8" spans="1:28" ht="45" customHeight="1">
      <c r="A8" s="14" t="s">
        <v>18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815</v>
      </c>
      <c r="I8" s="9">
        <v>815</v>
      </c>
      <c r="J8" s="9">
        <v>0</v>
      </c>
      <c r="K8" s="9">
        <v>431</v>
      </c>
      <c r="L8" s="9">
        <v>431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</row>
    <row r="9" spans="1:28" ht="45" customHeight="1">
      <c r="A9" s="14" t="s">
        <v>19</v>
      </c>
      <c r="B9" s="9">
        <v>800</v>
      </c>
      <c r="C9" s="9">
        <v>800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320</v>
      </c>
      <c r="L9" s="9">
        <v>320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/>
      <c r="W9" s="9">
        <v>0</v>
      </c>
      <c r="X9" s="9">
        <v>0</v>
      </c>
      <c r="Y9" s="9"/>
      <c r="Z9" s="9">
        <v>0</v>
      </c>
      <c r="AA9" s="9"/>
      <c r="AB9" s="9"/>
    </row>
    <row r="10" spans="1:28" ht="45" customHeight="1">
      <c r="A10" s="14" t="s">
        <v>20</v>
      </c>
      <c r="B10" s="9">
        <v>1000</v>
      </c>
      <c r="C10" s="9">
        <v>880</v>
      </c>
      <c r="D10" s="9">
        <v>120</v>
      </c>
      <c r="E10" s="9">
        <v>1000</v>
      </c>
      <c r="F10" s="9">
        <v>1000</v>
      </c>
      <c r="G10" s="9">
        <v>0</v>
      </c>
      <c r="H10" s="9">
        <v>463</v>
      </c>
      <c r="I10" s="9">
        <v>463</v>
      </c>
      <c r="J10" s="9">
        <v>0</v>
      </c>
      <c r="K10" s="9">
        <v>603</v>
      </c>
      <c r="L10" s="9">
        <v>600</v>
      </c>
      <c r="M10" s="9">
        <v>3</v>
      </c>
      <c r="N10" s="9">
        <v>0</v>
      </c>
      <c r="O10" s="9">
        <v>0</v>
      </c>
      <c r="P10" s="9">
        <v>0</v>
      </c>
      <c r="Q10" s="9">
        <v>700</v>
      </c>
      <c r="R10" s="9">
        <v>700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</row>
    <row r="11" spans="1:28" ht="45" customHeight="1">
      <c r="A11" s="14" t="s">
        <v>21</v>
      </c>
      <c r="B11" s="9">
        <v>2500</v>
      </c>
      <c r="C11" s="9">
        <v>2500</v>
      </c>
      <c r="D11" s="9">
        <v>0</v>
      </c>
      <c r="E11" s="9">
        <v>0</v>
      </c>
      <c r="F11" s="9">
        <v>0</v>
      </c>
      <c r="G11" s="9">
        <v>0</v>
      </c>
      <c r="H11" s="9">
        <v>10964</v>
      </c>
      <c r="I11" s="9">
        <v>8475</v>
      </c>
      <c r="J11" s="9">
        <v>2489</v>
      </c>
      <c r="K11" s="9">
        <v>3838</v>
      </c>
      <c r="L11" s="9">
        <v>3838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/>
      <c r="V11" s="9"/>
      <c r="W11" s="9">
        <v>0</v>
      </c>
      <c r="X11" s="9"/>
      <c r="Y11" s="9"/>
      <c r="Z11" s="9">
        <v>0</v>
      </c>
      <c r="AA11" s="9"/>
      <c r="AB11" s="9"/>
    </row>
    <row r="12" spans="1:28" ht="45" customHeight="1">
      <c r="A12" s="14" t="s">
        <v>22</v>
      </c>
      <c r="B12" s="9">
        <v>6000</v>
      </c>
      <c r="C12" s="9">
        <v>6000</v>
      </c>
      <c r="D12" s="9">
        <v>0</v>
      </c>
      <c r="E12" s="9">
        <v>3000</v>
      </c>
      <c r="F12" s="9">
        <v>2750</v>
      </c>
      <c r="G12" s="9">
        <v>250</v>
      </c>
      <c r="H12" s="9">
        <v>8717</v>
      </c>
      <c r="I12" s="9">
        <v>8717</v>
      </c>
      <c r="J12" s="9">
        <v>0</v>
      </c>
      <c r="K12" s="9">
        <v>2000</v>
      </c>
      <c r="L12" s="9">
        <v>1840</v>
      </c>
      <c r="M12" s="9">
        <v>160</v>
      </c>
      <c r="N12" s="9">
        <v>0</v>
      </c>
      <c r="O12" s="9">
        <v>0</v>
      </c>
      <c r="P12" s="9">
        <v>0</v>
      </c>
      <c r="Q12" s="9">
        <v>2709</v>
      </c>
      <c r="R12" s="9">
        <v>2709</v>
      </c>
      <c r="S12" s="9">
        <v>0</v>
      </c>
      <c r="T12" s="9">
        <v>0</v>
      </c>
      <c r="U12" s="9"/>
      <c r="V12" s="9"/>
      <c r="W12" s="9">
        <v>0</v>
      </c>
      <c r="X12" s="9"/>
      <c r="Y12" s="9"/>
      <c r="Z12" s="9">
        <v>0</v>
      </c>
      <c r="AA12" s="9"/>
      <c r="AB12" s="9"/>
    </row>
    <row r="13" spans="1:28" ht="45" customHeight="1">
      <c r="A13" s="14" t="s">
        <v>23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420</v>
      </c>
      <c r="I13" s="9">
        <v>420</v>
      </c>
      <c r="J13" s="9">
        <v>0</v>
      </c>
      <c r="K13" s="9">
        <v>350</v>
      </c>
      <c r="L13" s="9">
        <v>348</v>
      </c>
      <c r="M13" s="9">
        <v>2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/>
      <c r="V13" s="9"/>
      <c r="W13" s="9">
        <v>0</v>
      </c>
      <c r="X13" s="9"/>
      <c r="Y13" s="9"/>
      <c r="Z13" s="9">
        <v>0</v>
      </c>
      <c r="AA13" s="9"/>
      <c r="AB13" s="9"/>
    </row>
    <row r="14" spans="1:28" ht="45" customHeight="1">
      <c r="A14" s="14" t="s">
        <v>24</v>
      </c>
      <c r="B14" s="9">
        <v>1800</v>
      </c>
      <c r="C14" s="9">
        <v>1800</v>
      </c>
      <c r="D14" s="9">
        <v>0</v>
      </c>
      <c r="E14" s="9">
        <v>0</v>
      </c>
      <c r="F14" s="9">
        <v>0</v>
      </c>
      <c r="G14" s="9">
        <v>0</v>
      </c>
      <c r="H14" s="9">
        <v>12312</v>
      </c>
      <c r="I14" s="9">
        <v>12312</v>
      </c>
      <c r="J14" s="9">
        <v>0</v>
      </c>
      <c r="K14" s="9">
        <v>971</v>
      </c>
      <c r="L14" s="9">
        <v>971</v>
      </c>
      <c r="M14" s="9">
        <v>0</v>
      </c>
      <c r="N14" s="9">
        <v>0</v>
      </c>
      <c r="O14" s="9">
        <v>0</v>
      </c>
      <c r="P14" s="9">
        <v>0</v>
      </c>
      <c r="Q14" s="9">
        <v>4229</v>
      </c>
      <c r="R14" s="9">
        <v>4229</v>
      </c>
      <c r="S14" s="9">
        <v>0</v>
      </c>
      <c r="T14" s="9">
        <v>0</v>
      </c>
      <c r="U14" s="9"/>
      <c r="V14" s="9"/>
      <c r="W14" s="9">
        <v>0</v>
      </c>
      <c r="X14" s="9"/>
      <c r="Y14" s="9"/>
      <c r="Z14" s="9">
        <v>0</v>
      </c>
      <c r="AA14" s="9"/>
      <c r="AB14" s="9"/>
    </row>
    <row r="15" spans="1:28" ht="45" customHeight="1">
      <c r="A15" s="14" t="s">
        <v>25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246</v>
      </c>
      <c r="L15" s="9">
        <v>246</v>
      </c>
      <c r="M15" s="9">
        <v>0</v>
      </c>
      <c r="N15" s="9">
        <v>0</v>
      </c>
      <c r="O15" s="9">
        <v>0</v>
      </c>
      <c r="P15" s="9"/>
      <c r="Q15" s="9">
        <v>0</v>
      </c>
      <c r="R15" s="9"/>
      <c r="S15" s="9"/>
      <c r="T15" s="9">
        <v>0</v>
      </c>
      <c r="U15" s="9"/>
      <c r="V15" s="9"/>
      <c r="W15" s="9">
        <v>0</v>
      </c>
      <c r="X15" s="9"/>
      <c r="Y15" s="9"/>
      <c r="Z15" s="9">
        <v>0</v>
      </c>
      <c r="AA15" s="9"/>
      <c r="AB15" s="9"/>
    </row>
    <row r="16" spans="1:28" ht="45" customHeight="1">
      <c r="A16" s="14" t="s">
        <v>26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477</v>
      </c>
      <c r="I16" s="9">
        <v>477</v>
      </c>
      <c r="J16" s="9">
        <v>0</v>
      </c>
      <c r="K16" s="9">
        <v>500</v>
      </c>
      <c r="L16" s="9">
        <v>497</v>
      </c>
      <c r="M16" s="9">
        <v>3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/>
      <c r="T16" s="9">
        <v>0</v>
      </c>
      <c r="U16" s="9"/>
      <c r="V16" s="9"/>
      <c r="W16" s="9">
        <v>0</v>
      </c>
      <c r="X16" s="9"/>
      <c r="Y16" s="9"/>
      <c r="Z16" s="9">
        <v>0</v>
      </c>
      <c r="AA16" s="9"/>
      <c r="AB16" s="9"/>
    </row>
    <row r="17" spans="1:28" ht="45" customHeight="1">
      <c r="A17" s="14" t="s">
        <v>27</v>
      </c>
      <c r="B17" s="9">
        <v>4300</v>
      </c>
      <c r="C17" s="9">
        <v>4240</v>
      </c>
      <c r="D17" s="9">
        <v>60</v>
      </c>
      <c r="E17" s="9">
        <v>0</v>
      </c>
      <c r="F17" s="9">
        <v>0</v>
      </c>
      <c r="G17" s="9">
        <v>0</v>
      </c>
      <c r="H17" s="9">
        <v>624</v>
      </c>
      <c r="I17" s="9">
        <v>624</v>
      </c>
      <c r="J17" s="9">
        <v>0</v>
      </c>
      <c r="K17" s="9">
        <v>1400</v>
      </c>
      <c r="L17" s="9">
        <v>1400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/>
      <c r="T17" s="9">
        <v>0</v>
      </c>
      <c r="U17" s="9"/>
      <c r="V17" s="9"/>
      <c r="W17" s="9">
        <v>0</v>
      </c>
      <c r="X17" s="9"/>
      <c r="Y17" s="9"/>
      <c r="Z17" s="9">
        <v>0</v>
      </c>
      <c r="AA17" s="9"/>
      <c r="AB17" s="9"/>
    </row>
    <row r="18" spans="1:28" ht="45" customHeight="1">
      <c r="A18" s="14" t="s">
        <v>28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450</v>
      </c>
      <c r="L18" s="9">
        <v>450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/>
      <c r="T18" s="9">
        <v>0</v>
      </c>
      <c r="U18" s="9"/>
      <c r="V18" s="9"/>
      <c r="W18" s="9">
        <v>0</v>
      </c>
      <c r="X18" s="9"/>
      <c r="Y18" s="9"/>
      <c r="Z18" s="9">
        <v>0</v>
      </c>
      <c r="AA18" s="9"/>
      <c r="AB18" s="9"/>
    </row>
    <row r="19" spans="1:28" ht="45" customHeight="1">
      <c r="A19" s="14" t="s">
        <v>29</v>
      </c>
      <c r="B19" s="9">
        <v>200</v>
      </c>
      <c r="C19" s="9">
        <v>200</v>
      </c>
      <c r="D19" s="9">
        <v>0</v>
      </c>
      <c r="E19" s="9">
        <v>0</v>
      </c>
      <c r="F19" s="9">
        <v>0</v>
      </c>
      <c r="G19" s="9">
        <v>0</v>
      </c>
      <c r="H19" s="9">
        <v>867</v>
      </c>
      <c r="I19" s="9">
        <v>867</v>
      </c>
      <c r="J19" s="9">
        <v>0</v>
      </c>
      <c r="K19" s="9">
        <v>420</v>
      </c>
      <c r="L19" s="9">
        <v>420</v>
      </c>
      <c r="M19" s="9">
        <v>0</v>
      </c>
      <c r="N19" s="9">
        <v>0</v>
      </c>
      <c r="O19" s="9">
        <v>0</v>
      </c>
      <c r="P19" s="9"/>
      <c r="Q19" s="9">
        <v>0</v>
      </c>
      <c r="R19" s="9"/>
      <c r="S19" s="9"/>
      <c r="T19" s="9">
        <v>0</v>
      </c>
      <c r="U19" s="9"/>
      <c r="V19" s="9"/>
      <c r="W19" s="9">
        <v>0</v>
      </c>
      <c r="X19" s="9"/>
      <c r="Y19" s="9"/>
      <c r="Z19" s="9">
        <v>0</v>
      </c>
      <c r="AA19" s="9"/>
      <c r="AB19" s="9"/>
    </row>
    <row r="20" spans="1:28" ht="45" customHeight="1">
      <c r="A20" s="14" t="s">
        <v>30</v>
      </c>
      <c r="B20" s="9">
        <v>600</v>
      </c>
      <c r="C20" s="9">
        <v>600</v>
      </c>
      <c r="D20" s="9">
        <v>0</v>
      </c>
      <c r="E20" s="9">
        <v>0</v>
      </c>
      <c r="F20" s="9">
        <v>0</v>
      </c>
      <c r="G20" s="9">
        <v>0</v>
      </c>
      <c r="H20" s="9">
        <v>3236</v>
      </c>
      <c r="I20" s="9">
        <v>1389</v>
      </c>
      <c r="J20" s="9">
        <v>1847</v>
      </c>
      <c r="K20" s="9">
        <v>500</v>
      </c>
      <c r="L20" s="9">
        <v>470</v>
      </c>
      <c r="M20" s="9">
        <v>30</v>
      </c>
      <c r="N20" s="9">
        <v>0</v>
      </c>
      <c r="O20" s="9">
        <v>0</v>
      </c>
      <c r="P20" s="9"/>
      <c r="Q20" s="9">
        <v>0</v>
      </c>
      <c r="R20" s="9"/>
      <c r="S20" s="9"/>
      <c r="T20" s="9">
        <v>0</v>
      </c>
      <c r="U20" s="9"/>
      <c r="V20" s="9"/>
      <c r="W20" s="9">
        <v>0</v>
      </c>
      <c r="X20" s="9"/>
      <c r="Y20" s="9"/>
      <c r="Z20" s="9">
        <v>0</v>
      </c>
      <c r="AA20" s="9"/>
      <c r="AB20" s="9"/>
    </row>
    <row r="21" spans="1:28" ht="45" customHeight="1">
      <c r="A21" s="14" t="s">
        <v>31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1033</v>
      </c>
      <c r="I21" s="9">
        <v>1033</v>
      </c>
      <c r="J21" s="9">
        <v>0</v>
      </c>
      <c r="K21" s="9">
        <v>550</v>
      </c>
      <c r="L21" s="9">
        <v>550</v>
      </c>
      <c r="M21" s="9">
        <v>0</v>
      </c>
      <c r="N21" s="9">
        <v>0</v>
      </c>
      <c r="O21" s="9"/>
      <c r="P21" s="9"/>
      <c r="Q21" s="9">
        <v>0</v>
      </c>
      <c r="R21" s="9"/>
      <c r="S21" s="9"/>
      <c r="T21" s="9">
        <v>0</v>
      </c>
      <c r="U21" s="9"/>
      <c r="V21" s="9"/>
      <c r="W21" s="9">
        <v>0</v>
      </c>
      <c r="X21" s="9"/>
      <c r="Y21" s="9"/>
      <c r="Z21" s="9">
        <v>0</v>
      </c>
      <c r="AA21" s="9"/>
      <c r="AB21" s="9"/>
    </row>
    <row r="22" spans="1:28" ht="45" customHeight="1">
      <c r="A22" s="14" t="s">
        <v>32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1368</v>
      </c>
      <c r="I22" s="9">
        <v>1368</v>
      </c>
      <c r="J22" s="9">
        <v>0</v>
      </c>
      <c r="K22" s="9">
        <v>380</v>
      </c>
      <c r="L22" s="9">
        <v>380</v>
      </c>
      <c r="M22" s="9">
        <v>0</v>
      </c>
      <c r="N22" s="9">
        <v>0</v>
      </c>
      <c r="O22" s="9"/>
      <c r="P22" s="9"/>
      <c r="Q22" s="9">
        <v>0</v>
      </c>
      <c r="R22" s="9"/>
      <c r="S22" s="9"/>
      <c r="T22" s="9">
        <v>0</v>
      </c>
      <c r="U22" s="9"/>
      <c r="V22" s="9"/>
      <c r="W22" s="9">
        <v>0</v>
      </c>
      <c r="X22" s="9"/>
      <c r="Y22" s="9"/>
      <c r="Z22" s="9">
        <v>0</v>
      </c>
      <c r="AA22" s="9"/>
      <c r="AB22" s="9"/>
    </row>
    <row r="23" spans="1:28" ht="45" customHeight="1">
      <c r="A23" s="14" t="s">
        <v>33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700</v>
      </c>
      <c r="L23" s="9">
        <v>686</v>
      </c>
      <c r="M23" s="9">
        <v>14</v>
      </c>
      <c r="N23" s="9">
        <v>0</v>
      </c>
      <c r="O23" s="9"/>
      <c r="P23" s="9"/>
      <c r="Q23" s="9">
        <v>0</v>
      </c>
      <c r="R23" s="9"/>
      <c r="S23" s="9"/>
      <c r="T23" s="9">
        <v>0</v>
      </c>
      <c r="U23" s="9"/>
      <c r="V23" s="9"/>
      <c r="W23" s="9">
        <v>0</v>
      </c>
      <c r="X23" s="9"/>
      <c r="Y23" s="9"/>
      <c r="Z23" s="9">
        <v>0</v>
      </c>
      <c r="AA23" s="9"/>
      <c r="AB23" s="9"/>
    </row>
    <row r="24" spans="1:28" ht="45" customHeight="1">
      <c r="A24" s="14" t="s">
        <v>34</v>
      </c>
      <c r="B24" s="9">
        <v>1275</v>
      </c>
      <c r="C24" s="9">
        <v>1275</v>
      </c>
      <c r="D24" s="9">
        <v>0</v>
      </c>
      <c r="E24" s="9">
        <v>0</v>
      </c>
      <c r="F24" s="9">
        <v>0</v>
      </c>
      <c r="G24" s="9">
        <v>0</v>
      </c>
      <c r="H24" s="9">
        <v>520</v>
      </c>
      <c r="I24" s="9">
        <v>364</v>
      </c>
      <c r="J24" s="9">
        <v>156</v>
      </c>
      <c r="K24" s="9">
        <v>1378</v>
      </c>
      <c r="L24" s="9">
        <v>1366</v>
      </c>
      <c r="M24" s="9">
        <v>12</v>
      </c>
      <c r="N24" s="9">
        <v>0</v>
      </c>
      <c r="O24" s="9"/>
      <c r="P24" s="9"/>
      <c r="Q24" s="9">
        <v>0</v>
      </c>
      <c r="R24" s="9"/>
      <c r="S24" s="9"/>
      <c r="T24" s="9">
        <v>0</v>
      </c>
      <c r="U24" s="9"/>
      <c r="V24" s="9"/>
      <c r="W24" s="9">
        <v>0</v>
      </c>
      <c r="X24" s="9"/>
      <c r="Y24" s="9"/>
      <c r="Z24" s="9">
        <v>0</v>
      </c>
      <c r="AA24" s="9"/>
      <c r="AB24" s="9"/>
    </row>
    <row r="25" spans="1:28" ht="45" customHeight="1">
      <c r="A25" s="14" t="s">
        <v>35</v>
      </c>
      <c r="B25" s="9">
        <v>1585</v>
      </c>
      <c r="C25" s="9">
        <v>1560</v>
      </c>
      <c r="D25" s="9">
        <v>25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513</v>
      </c>
      <c r="L25" s="9">
        <v>513</v>
      </c>
      <c r="M25" s="9">
        <v>0</v>
      </c>
      <c r="N25" s="9">
        <v>0</v>
      </c>
      <c r="O25" s="9"/>
      <c r="P25" s="9"/>
      <c r="Q25" s="9">
        <v>0</v>
      </c>
      <c r="R25" s="9"/>
      <c r="S25" s="9"/>
      <c r="T25" s="9">
        <v>0</v>
      </c>
      <c r="U25" s="9"/>
      <c r="V25" s="9"/>
      <c r="W25" s="9">
        <v>0</v>
      </c>
      <c r="X25" s="9"/>
      <c r="Y25" s="9"/>
      <c r="Z25" s="9">
        <v>0</v>
      </c>
      <c r="AA25" s="9"/>
      <c r="AB25" s="9"/>
    </row>
    <row r="26" spans="1:28" ht="45" customHeight="1">
      <c r="A26" s="14" t="s">
        <v>36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376</v>
      </c>
      <c r="I26" s="9">
        <v>376</v>
      </c>
      <c r="J26" s="9">
        <v>0</v>
      </c>
      <c r="K26" s="9">
        <v>960</v>
      </c>
      <c r="L26" s="9">
        <v>960</v>
      </c>
      <c r="M26" s="9">
        <v>0</v>
      </c>
      <c r="N26" s="9">
        <v>0</v>
      </c>
      <c r="O26" s="9"/>
      <c r="P26" s="9"/>
      <c r="Q26" s="9">
        <v>0</v>
      </c>
      <c r="R26" s="9"/>
      <c r="S26" s="9"/>
      <c r="T26" s="9">
        <v>0</v>
      </c>
      <c r="U26" s="9"/>
      <c r="V26" s="9"/>
      <c r="W26" s="9">
        <v>0</v>
      </c>
      <c r="X26" s="9"/>
      <c r="Y26" s="9"/>
      <c r="Z26" s="9">
        <v>0</v>
      </c>
      <c r="AA26" s="9"/>
      <c r="AB26" s="9"/>
    </row>
    <row r="27" spans="1:28" ht="45" customHeight="1">
      <c r="A27" s="14" t="s">
        <v>37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158</v>
      </c>
      <c r="L27" s="9">
        <v>158</v>
      </c>
      <c r="M27" s="9">
        <v>0</v>
      </c>
      <c r="N27" s="9">
        <v>0</v>
      </c>
      <c r="O27" s="9"/>
      <c r="P27" s="9"/>
      <c r="Q27" s="9">
        <v>0</v>
      </c>
      <c r="R27" s="9"/>
      <c r="S27" s="9"/>
      <c r="T27" s="9">
        <v>0</v>
      </c>
      <c r="U27" s="9"/>
      <c r="V27" s="9"/>
      <c r="W27" s="9">
        <v>0</v>
      </c>
      <c r="X27" s="9"/>
      <c r="Y27" s="9"/>
      <c r="Z27" s="9">
        <v>0</v>
      </c>
      <c r="AA27" s="9"/>
      <c r="AB27" s="9"/>
    </row>
    <row r="28" spans="1:28" ht="45" customHeight="1">
      <c r="A28" s="14" t="s">
        <v>38</v>
      </c>
      <c r="B28" s="9">
        <v>420</v>
      </c>
      <c r="C28" s="9">
        <v>420</v>
      </c>
      <c r="D28" s="9">
        <v>0</v>
      </c>
      <c r="E28" s="9">
        <v>0</v>
      </c>
      <c r="F28" s="9">
        <v>0</v>
      </c>
      <c r="G28" s="9">
        <v>0</v>
      </c>
      <c r="H28" s="9">
        <v>3693</v>
      </c>
      <c r="I28" s="9">
        <v>2983</v>
      </c>
      <c r="J28" s="9">
        <v>710</v>
      </c>
      <c r="K28" s="9">
        <v>1262</v>
      </c>
      <c r="L28" s="9">
        <v>1242</v>
      </c>
      <c r="M28" s="9">
        <v>20</v>
      </c>
      <c r="N28" s="9">
        <v>0</v>
      </c>
      <c r="O28" s="9"/>
      <c r="P28" s="9"/>
      <c r="Q28" s="9">
        <v>0</v>
      </c>
      <c r="R28" s="9"/>
      <c r="S28" s="9"/>
      <c r="T28" s="9">
        <v>0</v>
      </c>
      <c r="U28" s="9"/>
      <c r="V28" s="9"/>
      <c r="W28" s="9">
        <v>0</v>
      </c>
      <c r="X28" s="9"/>
      <c r="Y28" s="9"/>
      <c r="Z28" s="9">
        <v>0</v>
      </c>
      <c r="AA28" s="9"/>
      <c r="AB28" s="9"/>
    </row>
    <row r="29" spans="1:28" ht="45" customHeight="1">
      <c r="A29" s="14" t="s">
        <v>39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210</v>
      </c>
      <c r="L29" s="9">
        <v>210</v>
      </c>
      <c r="M29" s="9">
        <v>0</v>
      </c>
      <c r="N29" s="9">
        <v>0</v>
      </c>
      <c r="O29" s="9"/>
      <c r="P29" s="9"/>
      <c r="Q29" s="9">
        <v>0</v>
      </c>
      <c r="R29" s="9"/>
      <c r="S29" s="9"/>
      <c r="T29" s="9">
        <v>0</v>
      </c>
      <c r="U29" s="9"/>
      <c r="V29" s="9"/>
      <c r="W29" s="9">
        <v>0</v>
      </c>
      <c r="X29" s="9"/>
      <c r="Y29" s="9"/>
      <c r="Z29" s="9">
        <v>0</v>
      </c>
      <c r="AA29" s="9"/>
      <c r="AB29" s="9"/>
    </row>
    <row r="30" spans="1:28" ht="45" customHeight="1">
      <c r="A30" s="14" t="s">
        <v>40</v>
      </c>
      <c r="B30" s="9">
        <v>1020</v>
      </c>
      <c r="C30" s="9">
        <v>1020</v>
      </c>
      <c r="D30" s="9">
        <v>0</v>
      </c>
      <c r="E30" s="9">
        <v>0</v>
      </c>
      <c r="F30" s="9">
        <v>0</v>
      </c>
      <c r="G30" s="9">
        <v>0</v>
      </c>
      <c r="H30" s="9">
        <v>802</v>
      </c>
      <c r="I30" s="9">
        <v>617</v>
      </c>
      <c r="J30" s="9">
        <v>185</v>
      </c>
      <c r="K30" s="9">
        <v>1200</v>
      </c>
      <c r="L30" s="9">
        <v>1175</v>
      </c>
      <c r="M30" s="9">
        <v>25</v>
      </c>
      <c r="N30" s="9">
        <v>0</v>
      </c>
      <c r="O30" s="9"/>
      <c r="P30" s="9"/>
      <c r="Q30" s="9">
        <v>0</v>
      </c>
      <c r="R30" s="9"/>
      <c r="S30" s="9"/>
      <c r="T30" s="9">
        <v>0</v>
      </c>
      <c r="U30" s="9"/>
      <c r="V30" s="9"/>
      <c r="W30" s="9">
        <v>0</v>
      </c>
      <c r="X30" s="9"/>
      <c r="Y30" s="9"/>
      <c r="Z30" s="9">
        <v>0</v>
      </c>
      <c r="AA30" s="9"/>
      <c r="AB30" s="9"/>
    </row>
    <row r="31" spans="1:28" ht="45" customHeight="1">
      <c r="A31" s="14" t="s">
        <v>41</v>
      </c>
      <c r="B31" s="9">
        <v>475</v>
      </c>
      <c r="C31" s="9">
        <v>472</v>
      </c>
      <c r="D31" s="9">
        <v>3</v>
      </c>
      <c r="E31" s="9">
        <v>0</v>
      </c>
      <c r="F31" s="9">
        <v>0</v>
      </c>
      <c r="G31" s="9">
        <v>0</v>
      </c>
      <c r="H31" s="9">
        <v>997</v>
      </c>
      <c r="I31" s="9">
        <v>997</v>
      </c>
      <c r="J31" s="9">
        <v>0</v>
      </c>
      <c r="K31" s="9">
        <v>600</v>
      </c>
      <c r="L31" s="9">
        <v>600</v>
      </c>
      <c r="M31" s="9">
        <v>0</v>
      </c>
      <c r="N31" s="9">
        <v>0</v>
      </c>
      <c r="O31" s="9"/>
      <c r="P31" s="9"/>
      <c r="Q31" s="9">
        <v>0</v>
      </c>
      <c r="R31" s="9"/>
      <c r="S31" s="9"/>
      <c r="T31" s="9">
        <v>0</v>
      </c>
      <c r="U31" s="9"/>
      <c r="V31" s="9"/>
      <c r="W31" s="9">
        <v>0</v>
      </c>
      <c r="X31" s="9"/>
      <c r="Y31" s="9"/>
      <c r="Z31" s="9">
        <v>0</v>
      </c>
      <c r="AA31" s="9"/>
      <c r="AB31" s="9"/>
    </row>
    <row r="32" spans="1:28" ht="45" customHeight="1">
      <c r="A32" s="14" t="s">
        <v>42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207</v>
      </c>
      <c r="I32" s="9">
        <v>207</v>
      </c>
      <c r="J32" s="9">
        <v>0</v>
      </c>
      <c r="K32" s="9">
        <v>0</v>
      </c>
      <c r="L32" s="9"/>
      <c r="M32" s="9"/>
      <c r="N32" s="9">
        <v>0</v>
      </c>
      <c r="O32" s="9"/>
      <c r="P32" s="9"/>
      <c r="Q32" s="9">
        <v>0</v>
      </c>
      <c r="R32" s="9"/>
      <c r="S32" s="9"/>
      <c r="T32" s="9">
        <v>0</v>
      </c>
      <c r="U32" s="9"/>
      <c r="V32" s="9"/>
      <c r="W32" s="9">
        <v>0</v>
      </c>
      <c r="X32" s="9"/>
      <c r="Y32" s="9"/>
      <c r="Z32" s="9">
        <v>0</v>
      </c>
      <c r="AA32" s="9"/>
      <c r="AB32" s="9"/>
    </row>
    <row r="33" spans="1:28" ht="45" customHeight="1">
      <c r="A33" s="14" t="s">
        <v>43</v>
      </c>
      <c r="B33" s="9">
        <v>1800</v>
      </c>
      <c r="C33" s="9">
        <v>1750</v>
      </c>
      <c r="D33" s="9">
        <v>50</v>
      </c>
      <c r="E33" s="9">
        <v>0</v>
      </c>
      <c r="F33" s="9">
        <v>0</v>
      </c>
      <c r="G33" s="9">
        <v>0</v>
      </c>
      <c r="H33" s="9">
        <v>763</v>
      </c>
      <c r="I33" s="9">
        <v>763</v>
      </c>
      <c r="J33" s="9">
        <v>0</v>
      </c>
      <c r="K33" s="9">
        <v>750</v>
      </c>
      <c r="L33" s="9">
        <v>750</v>
      </c>
      <c r="M33" s="9">
        <v>0</v>
      </c>
      <c r="N33" s="9">
        <v>0</v>
      </c>
      <c r="O33" s="9"/>
      <c r="P33" s="9"/>
      <c r="Q33" s="9">
        <v>0</v>
      </c>
      <c r="R33" s="9"/>
      <c r="S33" s="9"/>
      <c r="T33" s="9">
        <v>0</v>
      </c>
      <c r="U33" s="9"/>
      <c r="V33" s="9"/>
      <c r="W33" s="9">
        <v>0</v>
      </c>
      <c r="X33" s="9"/>
      <c r="Y33" s="9"/>
      <c r="Z33" s="9">
        <v>0</v>
      </c>
      <c r="AA33" s="9"/>
      <c r="AB33" s="9"/>
    </row>
    <row r="34" spans="1:28" ht="45" customHeight="1">
      <c r="A34" s="14" t="s">
        <v>44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502</v>
      </c>
      <c r="L34" s="9">
        <v>478</v>
      </c>
      <c r="M34" s="9">
        <v>24</v>
      </c>
      <c r="N34" s="9">
        <v>0</v>
      </c>
      <c r="O34" s="9">
        <v>0</v>
      </c>
      <c r="P34" s="9"/>
      <c r="Q34" s="9">
        <v>0</v>
      </c>
      <c r="R34" s="9"/>
      <c r="S34" s="9"/>
      <c r="T34" s="9">
        <v>0</v>
      </c>
      <c r="U34" s="9"/>
      <c r="V34" s="9"/>
      <c r="W34" s="9">
        <v>0</v>
      </c>
      <c r="X34" s="9"/>
      <c r="Y34" s="9"/>
      <c r="Z34" s="9">
        <v>0</v>
      </c>
      <c r="AA34" s="9"/>
      <c r="AB34" s="9"/>
    </row>
    <row r="35" spans="1:28" ht="45" customHeight="1">
      <c r="A35" s="14" t="s">
        <v>45</v>
      </c>
      <c r="B35" s="9">
        <v>1500</v>
      </c>
      <c r="C35" s="9">
        <v>1500</v>
      </c>
      <c r="D35" s="9">
        <v>0</v>
      </c>
      <c r="E35" s="9">
        <v>0</v>
      </c>
      <c r="F35" s="9">
        <v>0</v>
      </c>
      <c r="G35" s="9">
        <v>0</v>
      </c>
      <c r="H35" s="9">
        <v>853</v>
      </c>
      <c r="I35" s="9">
        <v>837</v>
      </c>
      <c r="J35" s="9">
        <v>16</v>
      </c>
      <c r="K35" s="9">
        <v>235</v>
      </c>
      <c r="L35" s="9">
        <v>235</v>
      </c>
      <c r="M35" s="9">
        <v>0</v>
      </c>
      <c r="N35" s="9">
        <v>0</v>
      </c>
      <c r="O35" s="9"/>
      <c r="P35" s="9"/>
      <c r="Q35" s="9">
        <v>0</v>
      </c>
      <c r="R35" s="9"/>
      <c r="S35" s="9"/>
      <c r="T35" s="9">
        <v>0</v>
      </c>
      <c r="U35" s="9"/>
      <c r="V35" s="9"/>
      <c r="W35" s="9">
        <v>0</v>
      </c>
      <c r="X35" s="9"/>
      <c r="Y35" s="9"/>
      <c r="Z35" s="9">
        <v>0</v>
      </c>
      <c r="AA35" s="9"/>
      <c r="AB35" s="9"/>
    </row>
    <row r="36" spans="1:28" ht="45" customHeight="1">
      <c r="A36" s="14" t="s">
        <v>46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201</v>
      </c>
      <c r="I36" s="9">
        <v>16</v>
      </c>
      <c r="J36" s="9">
        <v>185</v>
      </c>
      <c r="K36" s="9">
        <v>789</v>
      </c>
      <c r="L36" s="9">
        <v>786</v>
      </c>
      <c r="M36" s="9">
        <v>3</v>
      </c>
      <c r="N36" s="9">
        <v>0</v>
      </c>
      <c r="O36" s="9"/>
      <c r="P36" s="9"/>
      <c r="Q36" s="9">
        <v>0</v>
      </c>
      <c r="R36" s="9"/>
      <c r="S36" s="9"/>
      <c r="T36" s="9">
        <v>0</v>
      </c>
      <c r="U36" s="9"/>
      <c r="V36" s="9"/>
      <c r="W36" s="9">
        <v>0</v>
      </c>
      <c r="X36" s="9"/>
      <c r="Y36" s="9"/>
      <c r="Z36" s="9">
        <v>0</v>
      </c>
      <c r="AA36" s="9"/>
      <c r="AB36" s="9"/>
    </row>
    <row r="37" spans="1:28" ht="45" customHeight="1">
      <c r="A37" s="14" t="s">
        <v>47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350</v>
      </c>
      <c r="L37" s="9">
        <v>350</v>
      </c>
      <c r="M37" s="9">
        <v>0</v>
      </c>
      <c r="N37" s="9">
        <v>0</v>
      </c>
      <c r="O37" s="9"/>
      <c r="P37" s="9"/>
      <c r="Q37" s="9">
        <v>0</v>
      </c>
      <c r="R37" s="9"/>
      <c r="S37" s="9"/>
      <c r="T37" s="9">
        <v>0</v>
      </c>
      <c r="U37" s="9"/>
      <c r="V37" s="9"/>
      <c r="W37" s="9">
        <v>0</v>
      </c>
      <c r="X37" s="9"/>
      <c r="Y37" s="9"/>
      <c r="Z37" s="9">
        <v>0</v>
      </c>
      <c r="AA37" s="9"/>
      <c r="AB37" s="9"/>
    </row>
    <row r="38" spans="1:28" ht="45" customHeight="1">
      <c r="A38" s="14" t="s">
        <v>48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2081</v>
      </c>
      <c r="I38" s="9">
        <v>1283</v>
      </c>
      <c r="J38" s="9">
        <v>798</v>
      </c>
      <c r="K38" s="9">
        <v>600</v>
      </c>
      <c r="L38" s="9">
        <v>600</v>
      </c>
      <c r="M38" s="9">
        <v>0</v>
      </c>
      <c r="N38" s="9">
        <v>0</v>
      </c>
      <c r="O38" s="9"/>
      <c r="P38" s="9"/>
      <c r="Q38" s="9">
        <v>0</v>
      </c>
      <c r="R38" s="9"/>
      <c r="S38" s="9"/>
      <c r="T38" s="9">
        <v>0</v>
      </c>
      <c r="U38" s="9"/>
      <c r="V38" s="9"/>
      <c r="W38" s="9">
        <v>0</v>
      </c>
      <c r="X38" s="9"/>
      <c r="Y38" s="9"/>
      <c r="Z38" s="9">
        <v>0</v>
      </c>
      <c r="AA38" s="9"/>
      <c r="AB38" s="9"/>
    </row>
    <row r="39" spans="1:28" ht="45" customHeight="1">
      <c r="A39" s="14" t="s">
        <v>49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374</v>
      </c>
      <c r="I39" s="9">
        <v>284</v>
      </c>
      <c r="J39" s="9">
        <v>90</v>
      </c>
      <c r="K39" s="9">
        <v>0</v>
      </c>
      <c r="L39" s="9">
        <v>0</v>
      </c>
      <c r="M39" s="9">
        <v>0</v>
      </c>
      <c r="N39" s="9">
        <v>0</v>
      </c>
      <c r="O39" s="9"/>
      <c r="P39" s="9"/>
      <c r="Q39" s="9">
        <v>0</v>
      </c>
      <c r="R39" s="9"/>
      <c r="S39" s="9"/>
      <c r="T39" s="9">
        <v>0</v>
      </c>
      <c r="U39" s="9"/>
      <c r="V39" s="9"/>
      <c r="W39" s="9">
        <v>0</v>
      </c>
      <c r="X39" s="9"/>
      <c r="Y39" s="9"/>
      <c r="Z39" s="9">
        <v>0</v>
      </c>
      <c r="AA39" s="9"/>
      <c r="AB39" s="9"/>
    </row>
    <row r="40" spans="1:28" ht="45" customHeight="1">
      <c r="A40" s="14" t="s">
        <v>50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1685</v>
      </c>
      <c r="I40" s="9">
        <v>1685</v>
      </c>
      <c r="J40" s="9">
        <v>0</v>
      </c>
      <c r="K40" s="9">
        <v>220</v>
      </c>
      <c r="L40" s="9">
        <v>220</v>
      </c>
      <c r="M40" s="9">
        <v>0</v>
      </c>
      <c r="N40" s="9">
        <v>0</v>
      </c>
      <c r="O40" s="9"/>
      <c r="P40" s="9"/>
      <c r="Q40" s="9">
        <v>0</v>
      </c>
      <c r="R40" s="9"/>
      <c r="S40" s="9"/>
      <c r="T40" s="9">
        <v>0</v>
      </c>
      <c r="U40" s="9"/>
      <c r="V40" s="9"/>
      <c r="W40" s="9">
        <v>0</v>
      </c>
      <c r="X40" s="9"/>
      <c r="Y40" s="9"/>
      <c r="Z40" s="9">
        <v>0</v>
      </c>
      <c r="AA40" s="9"/>
      <c r="AB40" s="9"/>
    </row>
    <row r="41" spans="1:28" ht="45" customHeight="1">
      <c r="A41" s="14" t="s">
        <v>51</v>
      </c>
      <c r="B41" s="9">
        <v>2820</v>
      </c>
      <c r="C41" s="9">
        <v>2805</v>
      </c>
      <c r="D41" s="9">
        <v>15</v>
      </c>
      <c r="E41" s="9">
        <v>1371</v>
      </c>
      <c r="F41" s="9">
        <v>1354</v>
      </c>
      <c r="G41" s="9">
        <v>17</v>
      </c>
      <c r="H41" s="9">
        <v>2120</v>
      </c>
      <c r="I41" s="9">
        <v>2120</v>
      </c>
      <c r="J41" s="9">
        <v>0</v>
      </c>
      <c r="K41" s="9">
        <v>1300</v>
      </c>
      <c r="L41" s="9">
        <v>1300</v>
      </c>
      <c r="M41" s="9">
        <v>0</v>
      </c>
      <c r="N41" s="9">
        <v>0</v>
      </c>
      <c r="O41" s="9">
        <v>0</v>
      </c>
      <c r="P41" s="9">
        <v>0</v>
      </c>
      <c r="Q41" s="9">
        <v>1440</v>
      </c>
      <c r="R41" s="9">
        <v>1440</v>
      </c>
      <c r="S41" s="9">
        <v>0</v>
      </c>
      <c r="T41" s="9">
        <v>0</v>
      </c>
      <c r="U41" s="9">
        <v>0</v>
      </c>
      <c r="V41" s="9"/>
      <c r="W41" s="9">
        <v>0</v>
      </c>
      <c r="X41" s="9">
        <v>0</v>
      </c>
      <c r="Y41" s="9"/>
      <c r="Z41" s="9">
        <v>0</v>
      </c>
      <c r="AA41" s="9"/>
      <c r="AB41" s="9"/>
    </row>
    <row r="42" spans="1:28" ht="45" customHeight="1">
      <c r="A42" s="14" t="s">
        <v>52</v>
      </c>
      <c r="B42" s="9">
        <v>1200</v>
      </c>
      <c r="C42" s="9">
        <v>1200</v>
      </c>
      <c r="D42" s="9">
        <v>0</v>
      </c>
      <c r="E42" s="9">
        <v>1050</v>
      </c>
      <c r="F42" s="9">
        <v>1050</v>
      </c>
      <c r="G42" s="9">
        <v>0</v>
      </c>
      <c r="H42" s="9">
        <v>1445</v>
      </c>
      <c r="I42" s="9">
        <v>1445</v>
      </c>
      <c r="J42" s="9">
        <v>0</v>
      </c>
      <c r="K42" s="9">
        <v>150</v>
      </c>
      <c r="L42" s="9">
        <v>150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/>
      <c r="V42" s="9"/>
      <c r="W42" s="9">
        <v>0</v>
      </c>
      <c r="X42" s="9"/>
      <c r="Y42" s="9"/>
      <c r="Z42" s="9">
        <v>0</v>
      </c>
      <c r="AA42" s="9"/>
      <c r="AB42" s="9"/>
    </row>
    <row r="43" spans="1:28" ht="45" customHeight="1">
      <c r="A43" s="14" t="s">
        <v>53</v>
      </c>
      <c r="B43" s="9">
        <v>1000</v>
      </c>
      <c r="C43" s="9">
        <v>0</v>
      </c>
      <c r="D43" s="9">
        <v>1000</v>
      </c>
      <c r="E43" s="9">
        <v>0</v>
      </c>
      <c r="F43" s="9">
        <v>0</v>
      </c>
      <c r="G43" s="9">
        <v>0</v>
      </c>
      <c r="H43" s="9">
        <v>1816</v>
      </c>
      <c r="I43" s="9">
        <v>0</v>
      </c>
      <c r="J43" s="9">
        <v>1816</v>
      </c>
      <c r="K43" s="9">
        <v>500</v>
      </c>
      <c r="L43" s="9">
        <v>0</v>
      </c>
      <c r="M43" s="9">
        <v>500</v>
      </c>
      <c r="N43" s="9">
        <v>0</v>
      </c>
      <c r="O43" s="9">
        <v>0</v>
      </c>
      <c r="P43" s="9"/>
      <c r="Q43" s="9">
        <v>0</v>
      </c>
      <c r="R43" s="9"/>
      <c r="S43" s="9"/>
      <c r="T43" s="9">
        <v>0</v>
      </c>
      <c r="U43" s="9"/>
      <c r="V43" s="9"/>
      <c r="W43" s="9">
        <v>0</v>
      </c>
      <c r="X43" s="9"/>
      <c r="Y43" s="9"/>
      <c r="Z43" s="9">
        <v>0</v>
      </c>
      <c r="AA43" s="9"/>
      <c r="AB43" s="9"/>
    </row>
    <row r="44" spans="1:28" ht="45" customHeight="1">
      <c r="A44" s="14" t="s">
        <v>54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5708</v>
      </c>
      <c r="I44" s="9">
        <v>4748</v>
      </c>
      <c r="J44" s="9">
        <v>960</v>
      </c>
      <c r="K44" s="9">
        <v>1601</v>
      </c>
      <c r="L44" s="9">
        <v>1572</v>
      </c>
      <c r="M44" s="9">
        <v>29</v>
      </c>
      <c r="N44" s="9">
        <v>0</v>
      </c>
      <c r="O44" s="9">
        <v>0</v>
      </c>
      <c r="P44" s="9">
        <v>0</v>
      </c>
      <c r="Q44" s="9">
        <v>0</v>
      </c>
      <c r="R44" s="9"/>
      <c r="S44" s="9"/>
      <c r="T44" s="9">
        <v>0</v>
      </c>
      <c r="U44" s="9"/>
      <c r="V44" s="9"/>
      <c r="W44" s="9">
        <v>0</v>
      </c>
      <c r="X44" s="9"/>
      <c r="Y44" s="9"/>
      <c r="Z44" s="9">
        <v>0</v>
      </c>
      <c r="AA44" s="9"/>
      <c r="AB44" s="9"/>
    </row>
    <row r="45" spans="1:28" ht="45" customHeight="1">
      <c r="A45" s="14" t="s">
        <v>55</v>
      </c>
      <c r="B45" s="9">
        <v>3962</v>
      </c>
      <c r="C45" s="9">
        <v>3962</v>
      </c>
      <c r="D45" s="9">
        <v>0</v>
      </c>
      <c r="E45" s="9">
        <v>0</v>
      </c>
      <c r="F45" s="9">
        <v>0</v>
      </c>
      <c r="G45" s="9">
        <v>0</v>
      </c>
      <c r="H45" s="9">
        <v>1756</v>
      </c>
      <c r="I45" s="9">
        <v>1756</v>
      </c>
      <c r="J45" s="9">
        <v>0</v>
      </c>
      <c r="K45" s="9">
        <v>2500</v>
      </c>
      <c r="L45" s="9">
        <v>2500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/>
      <c r="S45" s="9"/>
      <c r="T45" s="9">
        <v>0</v>
      </c>
      <c r="U45" s="9"/>
      <c r="V45" s="9"/>
      <c r="W45" s="9">
        <v>0</v>
      </c>
      <c r="X45" s="9"/>
      <c r="Y45" s="9"/>
      <c r="Z45" s="9">
        <v>0</v>
      </c>
      <c r="AA45" s="9"/>
      <c r="AB45" s="9"/>
    </row>
    <row r="46" spans="1:28" ht="45" customHeight="1">
      <c r="A46" s="14" t="s">
        <v>56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884</v>
      </c>
      <c r="I46" s="9">
        <v>884</v>
      </c>
      <c r="J46" s="9">
        <v>0</v>
      </c>
      <c r="K46" s="9">
        <v>982</v>
      </c>
      <c r="L46" s="9">
        <v>982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/>
      <c r="S46" s="9"/>
      <c r="T46" s="9">
        <v>0</v>
      </c>
      <c r="U46" s="9"/>
      <c r="V46" s="9"/>
      <c r="W46" s="9">
        <v>0</v>
      </c>
      <c r="X46" s="9"/>
      <c r="Y46" s="9"/>
      <c r="Z46" s="9">
        <v>0</v>
      </c>
      <c r="AA46" s="9"/>
      <c r="AB46" s="9"/>
    </row>
    <row r="47" spans="1:28" ht="45" customHeight="1">
      <c r="A47" s="14" t="s">
        <v>57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2237</v>
      </c>
      <c r="I47" s="9">
        <v>2237</v>
      </c>
      <c r="J47" s="9">
        <v>0</v>
      </c>
      <c r="K47" s="9">
        <v>2529</v>
      </c>
      <c r="L47" s="9">
        <v>2529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/>
      <c r="AB47" s="9"/>
    </row>
    <row r="48" spans="1:28" ht="45" customHeight="1">
      <c r="A48" s="14" t="s">
        <v>58</v>
      </c>
      <c r="B48" s="9">
        <v>6500</v>
      </c>
      <c r="C48" s="9">
        <v>6500</v>
      </c>
      <c r="D48" s="9">
        <v>0</v>
      </c>
      <c r="E48" s="9">
        <v>800</v>
      </c>
      <c r="F48" s="9">
        <v>800</v>
      </c>
      <c r="G48" s="9">
        <v>0</v>
      </c>
      <c r="H48" s="9">
        <v>6073</v>
      </c>
      <c r="I48" s="9">
        <v>6073</v>
      </c>
      <c r="J48" s="9">
        <v>0</v>
      </c>
      <c r="K48" s="9">
        <v>1594</v>
      </c>
      <c r="L48" s="9">
        <v>1594</v>
      </c>
      <c r="M48" s="9">
        <v>0</v>
      </c>
      <c r="N48" s="9">
        <v>0</v>
      </c>
      <c r="O48" s="9">
        <v>0</v>
      </c>
      <c r="P48" s="9">
        <v>0</v>
      </c>
      <c r="Q48" s="9">
        <v>165</v>
      </c>
      <c r="R48" s="9">
        <v>165</v>
      </c>
      <c r="S48" s="9">
        <v>0</v>
      </c>
      <c r="T48" s="9">
        <v>0</v>
      </c>
      <c r="U48" s="9"/>
      <c r="V48" s="9"/>
      <c r="W48" s="9">
        <v>0</v>
      </c>
      <c r="X48" s="9"/>
      <c r="Y48" s="9"/>
      <c r="Z48" s="9">
        <v>0</v>
      </c>
      <c r="AA48" s="9"/>
      <c r="AB48" s="9"/>
    </row>
    <row r="49" spans="1:28" ht="45" customHeight="1">
      <c r="A49" s="14" t="s">
        <v>59</v>
      </c>
      <c r="B49" s="9">
        <v>1980</v>
      </c>
      <c r="C49" s="9">
        <v>1980</v>
      </c>
      <c r="D49" s="9">
        <v>0</v>
      </c>
      <c r="E49" s="9">
        <v>2184</v>
      </c>
      <c r="F49" s="9">
        <v>2184</v>
      </c>
      <c r="G49" s="9">
        <v>0</v>
      </c>
      <c r="H49" s="9">
        <v>7099</v>
      </c>
      <c r="I49" s="9">
        <v>7099</v>
      </c>
      <c r="J49" s="9">
        <v>0</v>
      </c>
      <c r="K49" s="9">
        <v>984</v>
      </c>
      <c r="L49" s="9">
        <v>984</v>
      </c>
      <c r="M49" s="9">
        <v>0</v>
      </c>
      <c r="N49" s="9">
        <v>0</v>
      </c>
      <c r="O49" s="9">
        <v>0</v>
      </c>
      <c r="P49" s="9">
        <v>0</v>
      </c>
      <c r="Q49" s="9">
        <v>217</v>
      </c>
      <c r="R49" s="9">
        <v>217</v>
      </c>
      <c r="S49" s="9">
        <v>0</v>
      </c>
      <c r="T49" s="9">
        <v>0</v>
      </c>
      <c r="U49" s="9"/>
      <c r="V49" s="9"/>
      <c r="W49" s="9">
        <v>0</v>
      </c>
      <c r="X49" s="9"/>
      <c r="Y49" s="9"/>
      <c r="Z49" s="9">
        <v>0</v>
      </c>
      <c r="AA49" s="9"/>
      <c r="AB49" s="9"/>
    </row>
    <row r="50" spans="1:28" ht="45" customHeight="1">
      <c r="A50" s="14" t="s">
        <v>60</v>
      </c>
      <c r="B50" s="9">
        <v>0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7212</v>
      </c>
      <c r="I50" s="9">
        <v>7212</v>
      </c>
      <c r="J50" s="9">
        <v>0</v>
      </c>
      <c r="K50" s="9">
        <v>2252</v>
      </c>
      <c r="L50" s="9">
        <v>2252</v>
      </c>
      <c r="M50" s="9">
        <v>0</v>
      </c>
      <c r="N50" s="9">
        <v>0</v>
      </c>
      <c r="O50" s="9"/>
      <c r="P50" s="9"/>
      <c r="Q50" s="9">
        <v>0</v>
      </c>
      <c r="R50" s="9"/>
      <c r="S50" s="9"/>
      <c r="T50" s="9">
        <v>0</v>
      </c>
      <c r="U50" s="9"/>
      <c r="V50" s="9"/>
      <c r="W50" s="9">
        <v>0</v>
      </c>
      <c r="X50" s="9"/>
      <c r="Y50" s="9"/>
      <c r="Z50" s="9">
        <v>0</v>
      </c>
      <c r="AA50" s="9"/>
      <c r="AB50" s="9"/>
    </row>
    <row r="51" spans="1:28" ht="45" customHeight="1">
      <c r="A51" s="14" t="s">
        <v>61</v>
      </c>
      <c r="B51" s="9">
        <v>0</v>
      </c>
      <c r="C51" s="9">
        <v>0</v>
      </c>
      <c r="D51" s="9">
        <v>0</v>
      </c>
      <c r="E51" s="9">
        <v>610</v>
      </c>
      <c r="F51" s="9">
        <v>610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3300</v>
      </c>
      <c r="AA51" s="9">
        <v>3300</v>
      </c>
      <c r="AB51" s="9"/>
    </row>
    <row r="52" spans="1:28" ht="45" customHeight="1">
      <c r="A52" s="14" t="s">
        <v>62</v>
      </c>
      <c r="B52" s="9">
        <v>1500</v>
      </c>
      <c r="C52" s="9">
        <v>1500</v>
      </c>
      <c r="D52" s="9">
        <v>0</v>
      </c>
      <c r="E52" s="9">
        <v>1000</v>
      </c>
      <c r="F52" s="9">
        <v>1000</v>
      </c>
      <c r="G52" s="9">
        <v>0</v>
      </c>
      <c r="H52" s="9">
        <v>4755</v>
      </c>
      <c r="I52" s="9">
        <v>4755</v>
      </c>
      <c r="J52" s="9">
        <v>0</v>
      </c>
      <c r="K52" s="9">
        <v>2072</v>
      </c>
      <c r="L52" s="9">
        <v>2072</v>
      </c>
      <c r="M52" s="9">
        <v>0</v>
      </c>
      <c r="N52" s="9">
        <v>0</v>
      </c>
      <c r="O52" s="9">
        <v>0</v>
      </c>
      <c r="P52" s="9">
        <v>0</v>
      </c>
      <c r="Q52" s="9">
        <v>270</v>
      </c>
      <c r="R52" s="9">
        <v>270</v>
      </c>
      <c r="S52" s="9">
        <v>0</v>
      </c>
      <c r="T52" s="9">
        <v>0</v>
      </c>
      <c r="U52" s="9"/>
      <c r="V52" s="9"/>
      <c r="W52" s="9">
        <v>0</v>
      </c>
      <c r="X52" s="9"/>
      <c r="Y52" s="9"/>
      <c r="Z52" s="9">
        <v>0</v>
      </c>
      <c r="AA52" s="9"/>
      <c r="AB52" s="9"/>
    </row>
    <row r="53" spans="1:28" ht="45" customHeight="1">
      <c r="A53" s="14" t="s">
        <v>63</v>
      </c>
      <c r="B53" s="9">
        <v>1100</v>
      </c>
      <c r="C53" s="9">
        <v>1100</v>
      </c>
      <c r="D53" s="9">
        <v>0</v>
      </c>
      <c r="E53" s="9">
        <v>0</v>
      </c>
      <c r="F53" s="9">
        <v>0</v>
      </c>
      <c r="G53" s="9">
        <v>0</v>
      </c>
      <c r="H53" s="9">
        <v>3956</v>
      </c>
      <c r="I53" s="9">
        <v>3956</v>
      </c>
      <c r="J53" s="9">
        <v>0</v>
      </c>
      <c r="K53" s="9">
        <v>989</v>
      </c>
      <c r="L53" s="9">
        <v>989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/>
      <c r="S53" s="9"/>
      <c r="T53" s="9">
        <v>0</v>
      </c>
      <c r="U53" s="9"/>
      <c r="V53" s="9"/>
      <c r="W53" s="9">
        <v>0</v>
      </c>
      <c r="X53" s="9"/>
      <c r="Y53" s="9"/>
      <c r="Z53" s="9">
        <v>0</v>
      </c>
      <c r="AA53" s="9"/>
      <c r="AB53" s="9"/>
    </row>
    <row r="54" spans="1:28" ht="45" customHeight="1">
      <c r="A54" s="14" t="s">
        <v>64</v>
      </c>
      <c r="B54" s="9">
        <v>2383</v>
      </c>
      <c r="C54" s="9">
        <v>2383</v>
      </c>
      <c r="D54" s="9">
        <v>0</v>
      </c>
      <c r="E54" s="9">
        <v>0</v>
      </c>
      <c r="F54" s="9">
        <v>0</v>
      </c>
      <c r="G54" s="9">
        <v>0</v>
      </c>
      <c r="H54" s="9">
        <v>2594</v>
      </c>
      <c r="I54" s="9">
        <v>2594</v>
      </c>
      <c r="J54" s="9">
        <v>0</v>
      </c>
      <c r="K54" s="9">
        <v>950</v>
      </c>
      <c r="L54" s="9">
        <v>950</v>
      </c>
      <c r="M54" s="9">
        <v>0</v>
      </c>
      <c r="N54" s="9">
        <v>0</v>
      </c>
      <c r="O54" s="9">
        <v>0</v>
      </c>
      <c r="P54" s="9">
        <v>0</v>
      </c>
      <c r="Q54" s="9">
        <v>2031</v>
      </c>
      <c r="R54" s="9">
        <v>2031</v>
      </c>
      <c r="S54" s="9">
        <v>0</v>
      </c>
      <c r="T54" s="9">
        <v>0</v>
      </c>
      <c r="U54" s="9"/>
      <c r="V54" s="9"/>
      <c r="W54" s="9">
        <v>0</v>
      </c>
      <c r="X54" s="9"/>
      <c r="Y54" s="9"/>
      <c r="Z54" s="9">
        <v>0</v>
      </c>
      <c r="AA54" s="9"/>
      <c r="AB54" s="9"/>
    </row>
    <row r="55" spans="1:28" ht="45" customHeight="1">
      <c r="A55" s="14" t="s">
        <v>65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5138</v>
      </c>
      <c r="I55" s="9">
        <v>0</v>
      </c>
      <c r="J55" s="9">
        <v>5138</v>
      </c>
      <c r="K55" s="9">
        <v>500</v>
      </c>
      <c r="L55" s="9">
        <v>0</v>
      </c>
      <c r="M55" s="9">
        <v>500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/>
      <c r="V55" s="9"/>
      <c r="W55" s="9">
        <v>0</v>
      </c>
      <c r="X55" s="9"/>
      <c r="Y55" s="9"/>
      <c r="Z55" s="9">
        <v>0</v>
      </c>
      <c r="AA55" s="9"/>
      <c r="AB55" s="9"/>
    </row>
    <row r="56" spans="1:28" ht="45" customHeight="1">
      <c r="A56" s="14" t="s">
        <v>66</v>
      </c>
      <c r="B56" s="9">
        <v>1304</v>
      </c>
      <c r="C56" s="9">
        <v>0</v>
      </c>
      <c r="D56" s="9">
        <v>1304</v>
      </c>
      <c r="E56" s="9">
        <v>0</v>
      </c>
      <c r="F56" s="9">
        <v>0</v>
      </c>
      <c r="G56" s="9">
        <v>0</v>
      </c>
      <c r="H56" s="9">
        <v>5285</v>
      </c>
      <c r="I56" s="9">
        <v>0</v>
      </c>
      <c r="J56" s="9">
        <v>5285</v>
      </c>
      <c r="K56" s="9">
        <v>300</v>
      </c>
      <c r="L56" s="9">
        <v>0</v>
      </c>
      <c r="M56" s="9">
        <v>300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/>
      <c r="V56" s="9"/>
      <c r="W56" s="9">
        <v>0</v>
      </c>
      <c r="X56" s="9"/>
      <c r="Y56" s="9"/>
      <c r="Z56" s="9">
        <v>0</v>
      </c>
      <c r="AA56" s="9"/>
      <c r="AB56" s="9"/>
    </row>
    <row r="57" spans="1:28" ht="45" customHeight="1">
      <c r="A57" s="14" t="s">
        <v>67</v>
      </c>
      <c r="B57" s="9">
        <v>7116</v>
      </c>
      <c r="C57" s="9">
        <v>7116</v>
      </c>
      <c r="D57" s="9">
        <v>0</v>
      </c>
      <c r="E57" s="9">
        <v>3500</v>
      </c>
      <c r="F57" s="9">
        <v>3500</v>
      </c>
      <c r="G57" s="9">
        <v>0</v>
      </c>
      <c r="H57" s="9">
        <v>11536</v>
      </c>
      <c r="I57" s="9">
        <v>10799</v>
      </c>
      <c r="J57" s="9">
        <v>737</v>
      </c>
      <c r="K57" s="9">
        <v>5600</v>
      </c>
      <c r="L57" s="9">
        <v>5522</v>
      </c>
      <c r="M57" s="9">
        <v>78</v>
      </c>
      <c r="N57" s="9">
        <v>0</v>
      </c>
      <c r="O57" s="9">
        <v>0</v>
      </c>
      <c r="P57" s="9">
        <v>0</v>
      </c>
      <c r="Q57" s="9">
        <v>0</v>
      </c>
      <c r="R57" s="9"/>
      <c r="S57" s="9"/>
      <c r="T57" s="9">
        <v>0</v>
      </c>
      <c r="U57" s="9"/>
      <c r="V57" s="9"/>
      <c r="W57" s="9">
        <v>0</v>
      </c>
      <c r="X57" s="9"/>
      <c r="Y57" s="9"/>
      <c r="Z57" s="9">
        <v>0</v>
      </c>
      <c r="AA57" s="9"/>
      <c r="AB57" s="9"/>
    </row>
    <row r="58" spans="1:28" ht="45" customHeight="1">
      <c r="A58" s="14" t="s">
        <v>68</v>
      </c>
      <c r="B58" s="9">
        <v>2900</v>
      </c>
      <c r="C58" s="9">
        <v>2900</v>
      </c>
      <c r="D58" s="9">
        <v>0</v>
      </c>
      <c r="E58" s="9">
        <v>0</v>
      </c>
      <c r="F58" s="9">
        <v>0</v>
      </c>
      <c r="G58" s="9">
        <v>0</v>
      </c>
      <c r="H58" s="9">
        <v>6744</v>
      </c>
      <c r="I58" s="9">
        <v>6744</v>
      </c>
      <c r="J58" s="9">
        <v>0</v>
      </c>
      <c r="K58" s="9">
        <v>2500</v>
      </c>
      <c r="L58" s="9">
        <v>2500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/>
      <c r="S58" s="9"/>
      <c r="T58" s="9">
        <v>0</v>
      </c>
      <c r="U58" s="9"/>
      <c r="V58" s="9"/>
      <c r="W58" s="9">
        <v>0</v>
      </c>
      <c r="X58" s="9"/>
      <c r="Y58" s="9"/>
      <c r="Z58" s="9">
        <v>0</v>
      </c>
      <c r="AA58" s="9"/>
      <c r="AB58" s="9"/>
    </row>
    <row r="59" spans="1:28" ht="45" customHeight="1">
      <c r="A59" s="14" t="s">
        <v>69</v>
      </c>
      <c r="B59" s="9">
        <v>0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5097</v>
      </c>
      <c r="I59" s="9">
        <v>4674</v>
      </c>
      <c r="J59" s="9">
        <v>423</v>
      </c>
      <c r="K59" s="9">
        <v>3294</v>
      </c>
      <c r="L59" s="9">
        <v>3000</v>
      </c>
      <c r="M59" s="9">
        <v>294</v>
      </c>
      <c r="N59" s="9">
        <v>0</v>
      </c>
      <c r="O59" s="9">
        <v>0</v>
      </c>
      <c r="P59" s="9"/>
      <c r="Q59" s="9">
        <v>0</v>
      </c>
      <c r="R59" s="9"/>
      <c r="S59" s="9"/>
      <c r="T59" s="9">
        <v>0</v>
      </c>
      <c r="U59" s="9"/>
      <c r="V59" s="9"/>
      <c r="W59" s="9">
        <v>0</v>
      </c>
      <c r="X59" s="9"/>
      <c r="Y59" s="9"/>
      <c r="Z59" s="9">
        <v>0</v>
      </c>
      <c r="AA59" s="9"/>
      <c r="AB59" s="9"/>
    </row>
    <row r="60" spans="1:28" ht="45" customHeight="1">
      <c r="A60" s="14" t="s">
        <v>70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8265</v>
      </c>
      <c r="I60" s="9">
        <v>7349</v>
      </c>
      <c r="J60" s="9">
        <v>916</v>
      </c>
      <c r="K60" s="9">
        <v>1860</v>
      </c>
      <c r="L60" s="9">
        <v>1850</v>
      </c>
      <c r="M60" s="9">
        <v>10</v>
      </c>
      <c r="N60" s="9">
        <v>0</v>
      </c>
      <c r="O60" s="9">
        <v>0</v>
      </c>
      <c r="P60" s="9">
        <v>0</v>
      </c>
      <c r="Q60" s="9">
        <v>0</v>
      </c>
      <c r="R60" s="9"/>
      <c r="S60" s="9"/>
      <c r="T60" s="9">
        <v>0</v>
      </c>
      <c r="U60" s="9"/>
      <c r="V60" s="9"/>
      <c r="W60" s="9">
        <v>0</v>
      </c>
      <c r="X60" s="9"/>
      <c r="Y60" s="9"/>
      <c r="Z60" s="9">
        <v>0</v>
      </c>
      <c r="AA60" s="9"/>
      <c r="AB60" s="9"/>
    </row>
    <row r="61" spans="1:28" ht="45" customHeight="1">
      <c r="A61" s="14" t="s">
        <v>71</v>
      </c>
      <c r="B61" s="9">
        <v>4500</v>
      </c>
      <c r="C61" s="9">
        <v>4500</v>
      </c>
      <c r="D61" s="9">
        <v>0</v>
      </c>
      <c r="E61" s="9">
        <v>5200</v>
      </c>
      <c r="F61" s="9">
        <v>5200</v>
      </c>
      <c r="G61" s="9">
        <v>0</v>
      </c>
      <c r="H61" s="9">
        <v>5489</v>
      </c>
      <c r="I61" s="9">
        <v>5489</v>
      </c>
      <c r="J61" s="9">
        <v>0</v>
      </c>
      <c r="K61" s="9">
        <v>3850</v>
      </c>
      <c r="L61" s="9">
        <v>3850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/>
      <c r="T61" s="9">
        <v>0</v>
      </c>
      <c r="U61" s="9"/>
      <c r="V61" s="9"/>
      <c r="W61" s="9">
        <v>0</v>
      </c>
      <c r="X61" s="9"/>
      <c r="Y61" s="9"/>
      <c r="Z61" s="9">
        <v>0</v>
      </c>
      <c r="AA61" s="9"/>
      <c r="AB61" s="9"/>
    </row>
    <row r="62" spans="1:28" ht="45" customHeight="1">
      <c r="A62" s="14" t="s">
        <v>72</v>
      </c>
      <c r="B62" s="9">
        <v>15760</v>
      </c>
      <c r="C62" s="9">
        <v>15760</v>
      </c>
      <c r="D62" s="9">
        <v>0</v>
      </c>
      <c r="E62" s="9">
        <v>9840</v>
      </c>
      <c r="F62" s="9">
        <v>9840</v>
      </c>
      <c r="G62" s="9">
        <v>0</v>
      </c>
      <c r="H62" s="9">
        <v>10251</v>
      </c>
      <c r="I62" s="9">
        <v>10251</v>
      </c>
      <c r="J62" s="9">
        <v>0</v>
      </c>
      <c r="K62" s="9">
        <v>3700</v>
      </c>
      <c r="L62" s="9">
        <v>3700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/>
      <c r="V62" s="9"/>
      <c r="W62" s="9">
        <v>0</v>
      </c>
      <c r="X62" s="9"/>
      <c r="Y62" s="9"/>
      <c r="Z62" s="9">
        <v>0</v>
      </c>
      <c r="AA62" s="9"/>
      <c r="AB62" s="9"/>
    </row>
    <row r="63" spans="1:28" ht="45" customHeight="1">
      <c r="A63" s="14" t="s">
        <v>73</v>
      </c>
      <c r="B63" s="9">
        <v>2200</v>
      </c>
      <c r="C63" s="9">
        <v>0</v>
      </c>
      <c r="D63" s="9">
        <v>2200</v>
      </c>
      <c r="E63" s="9">
        <v>0</v>
      </c>
      <c r="F63" s="9">
        <v>0</v>
      </c>
      <c r="G63" s="9">
        <v>0</v>
      </c>
      <c r="H63" s="9">
        <v>6109</v>
      </c>
      <c r="I63" s="9">
        <v>0</v>
      </c>
      <c r="J63" s="9">
        <v>6109</v>
      </c>
      <c r="K63" s="9">
        <v>830</v>
      </c>
      <c r="L63" s="9">
        <v>0</v>
      </c>
      <c r="M63" s="9">
        <v>830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/>
      <c r="V63" s="9"/>
      <c r="W63" s="9">
        <v>0</v>
      </c>
      <c r="X63" s="9"/>
      <c r="Y63" s="9"/>
      <c r="Z63" s="9">
        <v>0</v>
      </c>
      <c r="AA63" s="9"/>
      <c r="AB63" s="9"/>
    </row>
    <row r="64" spans="1:28" ht="45" customHeight="1">
      <c r="A64" s="14" t="s">
        <v>74</v>
      </c>
      <c r="B64" s="9">
        <v>0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994</v>
      </c>
      <c r="I64" s="9">
        <v>0</v>
      </c>
      <c r="J64" s="9">
        <v>994</v>
      </c>
      <c r="K64" s="9">
        <v>550</v>
      </c>
      <c r="L64" s="9">
        <v>0</v>
      </c>
      <c r="M64" s="9">
        <v>550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/>
      <c r="V64" s="9"/>
      <c r="W64" s="9">
        <v>0</v>
      </c>
      <c r="X64" s="9"/>
      <c r="Y64" s="9"/>
      <c r="Z64" s="9">
        <v>0</v>
      </c>
      <c r="AA64" s="9"/>
      <c r="AB64" s="9"/>
    </row>
    <row r="65" spans="1:28" ht="45" customHeight="1">
      <c r="A65" s="14" t="s">
        <v>75</v>
      </c>
      <c r="B65" s="9">
        <v>4700</v>
      </c>
      <c r="C65" s="9">
        <v>4700</v>
      </c>
      <c r="D65" s="9">
        <v>0</v>
      </c>
      <c r="E65" s="9">
        <v>0</v>
      </c>
      <c r="F65" s="9">
        <v>0</v>
      </c>
      <c r="G65" s="9">
        <v>0</v>
      </c>
      <c r="H65" s="9">
        <v>10655</v>
      </c>
      <c r="I65" s="9">
        <v>10655</v>
      </c>
      <c r="J65" s="9">
        <v>0</v>
      </c>
      <c r="K65" s="9">
        <v>1800</v>
      </c>
      <c r="L65" s="9">
        <v>1800</v>
      </c>
      <c r="M65" s="9">
        <v>0</v>
      </c>
      <c r="N65" s="9">
        <v>0</v>
      </c>
      <c r="O65" s="9">
        <v>0</v>
      </c>
      <c r="P65" s="9">
        <v>0</v>
      </c>
      <c r="Q65" s="9">
        <v>800</v>
      </c>
      <c r="R65" s="9">
        <v>800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2500</v>
      </c>
      <c r="AA65" s="9">
        <v>2500</v>
      </c>
      <c r="AB65" s="9">
        <v>0</v>
      </c>
    </row>
    <row r="66" spans="1:28" ht="45" customHeight="1">
      <c r="A66" s="14" t="s">
        <v>76</v>
      </c>
      <c r="B66" s="9">
        <v>2000</v>
      </c>
      <c r="C66" s="9">
        <v>2000</v>
      </c>
      <c r="D66" s="9">
        <v>0</v>
      </c>
      <c r="E66" s="9">
        <v>1450</v>
      </c>
      <c r="F66" s="9">
        <v>1450</v>
      </c>
      <c r="G66" s="9">
        <v>0</v>
      </c>
      <c r="H66" s="9">
        <v>4973</v>
      </c>
      <c r="I66" s="9">
        <v>3552</v>
      </c>
      <c r="J66" s="9">
        <v>1421</v>
      </c>
      <c r="K66" s="9">
        <v>2000</v>
      </c>
      <c r="L66" s="9">
        <v>2000</v>
      </c>
      <c r="M66" s="9">
        <v>0</v>
      </c>
      <c r="N66" s="9">
        <v>0</v>
      </c>
      <c r="O66" s="9">
        <v>0</v>
      </c>
      <c r="P66" s="9">
        <v>0</v>
      </c>
      <c r="Q66" s="9">
        <v>1500</v>
      </c>
      <c r="R66" s="9">
        <v>1500</v>
      </c>
      <c r="S66" s="9">
        <v>0</v>
      </c>
      <c r="T66" s="9">
        <v>0</v>
      </c>
      <c r="U66" s="9"/>
      <c r="V66" s="9"/>
      <c r="W66" s="9">
        <v>0</v>
      </c>
      <c r="X66" s="9"/>
      <c r="Y66" s="9"/>
      <c r="Z66" s="9">
        <v>0</v>
      </c>
      <c r="AA66" s="9"/>
      <c r="AB66" s="9"/>
    </row>
    <row r="67" spans="1:28" ht="45" customHeight="1">
      <c r="A67" s="14" t="s">
        <v>77</v>
      </c>
      <c r="B67" s="9">
        <v>1500</v>
      </c>
      <c r="C67" s="9">
        <v>0</v>
      </c>
      <c r="D67" s="9">
        <v>1500</v>
      </c>
      <c r="E67" s="9">
        <v>2000</v>
      </c>
      <c r="F67" s="9">
        <v>0</v>
      </c>
      <c r="G67" s="9">
        <v>2000</v>
      </c>
      <c r="H67" s="9">
        <v>3769</v>
      </c>
      <c r="I67" s="9">
        <v>0</v>
      </c>
      <c r="J67" s="9">
        <v>3769</v>
      </c>
      <c r="K67" s="9">
        <v>60</v>
      </c>
      <c r="L67" s="9">
        <v>0</v>
      </c>
      <c r="M67" s="9">
        <v>60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/>
      <c r="W67" s="9">
        <v>0</v>
      </c>
      <c r="X67" s="9">
        <v>0</v>
      </c>
      <c r="Y67" s="9"/>
      <c r="Z67" s="9">
        <v>0</v>
      </c>
      <c r="AA67" s="9"/>
      <c r="AB67" s="9"/>
    </row>
    <row r="68" spans="1:28" ht="45" customHeight="1">
      <c r="A68" s="14" t="s">
        <v>78</v>
      </c>
      <c r="B68" s="9">
        <v>18741</v>
      </c>
      <c r="C68" s="9">
        <v>18741</v>
      </c>
      <c r="D68" s="9">
        <v>0</v>
      </c>
      <c r="E68" s="9">
        <v>7966</v>
      </c>
      <c r="F68" s="9">
        <v>7966</v>
      </c>
      <c r="G68" s="9">
        <v>0</v>
      </c>
      <c r="H68" s="9">
        <v>9348</v>
      </c>
      <c r="I68" s="9">
        <v>9348</v>
      </c>
      <c r="J68" s="9">
        <v>0</v>
      </c>
      <c r="K68" s="9">
        <v>7000</v>
      </c>
      <c r="L68" s="9">
        <v>7000</v>
      </c>
      <c r="M68" s="9">
        <v>0</v>
      </c>
      <c r="N68" s="9">
        <v>1322</v>
      </c>
      <c r="O68" s="9">
        <v>1322</v>
      </c>
      <c r="P68" s="9">
        <v>0</v>
      </c>
      <c r="Q68" s="9">
        <v>5416</v>
      </c>
      <c r="R68" s="9">
        <v>5416</v>
      </c>
      <c r="S68" s="9">
        <v>0</v>
      </c>
      <c r="T68" s="9">
        <v>0</v>
      </c>
      <c r="U68" s="9">
        <v>0</v>
      </c>
      <c r="V68" s="9"/>
      <c r="W68" s="9">
        <v>0</v>
      </c>
      <c r="X68" s="9">
        <v>0</v>
      </c>
      <c r="Y68" s="9"/>
      <c r="Z68" s="9">
        <v>0</v>
      </c>
      <c r="AA68" s="9"/>
      <c r="AB68" s="9"/>
    </row>
    <row r="69" spans="1:28" ht="45" customHeight="1">
      <c r="A69" s="14" t="s">
        <v>79</v>
      </c>
      <c r="B69" s="9">
        <v>0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/>
      <c r="AB69" s="9"/>
    </row>
    <row r="70" spans="1:28" ht="54" customHeight="1">
      <c r="A70" s="14" t="s">
        <v>80</v>
      </c>
      <c r="B70" s="9">
        <v>3443</v>
      </c>
      <c r="C70" s="9">
        <v>3443</v>
      </c>
      <c r="D70" s="9">
        <v>0</v>
      </c>
      <c r="E70" s="9">
        <v>0</v>
      </c>
      <c r="F70" s="9">
        <v>0</v>
      </c>
      <c r="G70" s="9">
        <v>0</v>
      </c>
      <c r="H70" s="9">
        <v>1658</v>
      </c>
      <c r="I70" s="9">
        <v>1658</v>
      </c>
      <c r="J70" s="9">
        <v>0</v>
      </c>
      <c r="K70" s="9">
        <v>600</v>
      </c>
      <c r="L70" s="9">
        <v>600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/>
      <c r="W70" s="9">
        <v>0</v>
      </c>
      <c r="X70" s="9"/>
      <c r="Y70" s="9"/>
      <c r="Z70" s="9">
        <v>0</v>
      </c>
      <c r="AA70" s="9"/>
      <c r="AB70" s="9"/>
    </row>
    <row r="71" spans="1:28" ht="121.5" customHeight="1">
      <c r="A71" s="14" t="s">
        <v>81</v>
      </c>
      <c r="B71" s="9">
        <v>1200</v>
      </c>
      <c r="C71" s="9">
        <v>1190</v>
      </c>
      <c r="D71" s="9">
        <v>10</v>
      </c>
      <c r="E71" s="9">
        <v>1400</v>
      </c>
      <c r="F71" s="9">
        <v>1360</v>
      </c>
      <c r="G71" s="9">
        <v>40</v>
      </c>
      <c r="H71" s="9">
        <v>2415</v>
      </c>
      <c r="I71" s="9">
        <v>2415</v>
      </c>
      <c r="J71" s="9">
        <v>0</v>
      </c>
      <c r="K71" s="9">
        <v>280</v>
      </c>
      <c r="L71" s="9">
        <v>280</v>
      </c>
      <c r="M71" s="9">
        <v>0</v>
      </c>
      <c r="N71" s="9">
        <v>1000</v>
      </c>
      <c r="O71" s="9">
        <v>1000</v>
      </c>
      <c r="P71" s="9">
        <v>0</v>
      </c>
      <c r="Q71" s="9">
        <v>2100</v>
      </c>
      <c r="R71" s="9">
        <v>2100</v>
      </c>
      <c r="S71" s="9">
        <v>0</v>
      </c>
      <c r="T71" s="9">
        <v>3500</v>
      </c>
      <c r="U71" s="9">
        <v>3480</v>
      </c>
      <c r="V71" s="9">
        <v>20</v>
      </c>
      <c r="W71" s="9">
        <v>120</v>
      </c>
      <c r="X71" s="9">
        <v>30</v>
      </c>
      <c r="Y71" s="9">
        <v>90</v>
      </c>
      <c r="Z71" s="9">
        <v>0</v>
      </c>
      <c r="AA71" s="9"/>
      <c r="AB71" s="9"/>
    </row>
    <row r="72" spans="1:28" ht="70.5" customHeight="1">
      <c r="A72" s="14" t="s">
        <v>82</v>
      </c>
      <c r="B72" s="9">
        <v>1100</v>
      </c>
      <c r="C72" s="9">
        <v>1100</v>
      </c>
      <c r="D72" s="9">
        <v>0</v>
      </c>
      <c r="E72" s="9">
        <v>0</v>
      </c>
      <c r="F72" s="9">
        <v>0</v>
      </c>
      <c r="G72" s="9">
        <v>0</v>
      </c>
      <c r="H72" s="9">
        <v>1364</v>
      </c>
      <c r="I72" s="9">
        <v>1364</v>
      </c>
      <c r="J72" s="9">
        <v>0</v>
      </c>
      <c r="K72" s="9">
        <v>900</v>
      </c>
      <c r="L72" s="9">
        <v>900</v>
      </c>
      <c r="M72" s="9">
        <v>0</v>
      </c>
      <c r="N72" s="9">
        <v>0</v>
      </c>
      <c r="O72" s="9"/>
      <c r="P72" s="9"/>
      <c r="Q72" s="9">
        <v>800</v>
      </c>
      <c r="R72" s="9">
        <v>800</v>
      </c>
      <c r="S72" s="9"/>
      <c r="T72" s="9">
        <v>0</v>
      </c>
      <c r="U72" s="9"/>
      <c r="V72" s="9"/>
      <c r="W72" s="9">
        <v>0</v>
      </c>
      <c r="X72" s="9"/>
      <c r="Y72" s="9"/>
      <c r="Z72" s="9">
        <v>0</v>
      </c>
      <c r="AA72" s="9"/>
      <c r="AB72" s="9"/>
    </row>
    <row r="73" spans="1:28" ht="72.75" customHeight="1">
      <c r="A73" s="14" t="s">
        <v>83</v>
      </c>
      <c r="B73" s="9">
        <v>0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11</v>
      </c>
      <c r="I73" s="9">
        <v>11</v>
      </c>
      <c r="J73" s="9">
        <v>0</v>
      </c>
      <c r="K73" s="9">
        <v>16</v>
      </c>
      <c r="L73" s="9">
        <v>16</v>
      </c>
      <c r="M73" s="9">
        <v>0</v>
      </c>
      <c r="N73" s="9">
        <v>0</v>
      </c>
      <c r="O73" s="9">
        <v>0</v>
      </c>
      <c r="P73" s="9"/>
      <c r="Q73" s="9">
        <v>0</v>
      </c>
      <c r="R73" s="9"/>
      <c r="S73" s="9"/>
      <c r="T73" s="9">
        <v>0</v>
      </c>
      <c r="U73" s="9"/>
      <c r="V73" s="9"/>
      <c r="W73" s="9">
        <v>0</v>
      </c>
      <c r="X73" s="9"/>
      <c r="Y73" s="9"/>
      <c r="Z73" s="9">
        <v>0</v>
      </c>
      <c r="AA73" s="9"/>
      <c r="AB73" s="9"/>
    </row>
    <row r="74" spans="1:28" ht="45" customHeight="1">
      <c r="A74" s="14" t="s">
        <v>84</v>
      </c>
      <c r="B74" s="9">
        <v>3400</v>
      </c>
      <c r="C74" s="9">
        <v>3398</v>
      </c>
      <c r="D74" s="9">
        <v>2</v>
      </c>
      <c r="E74" s="9">
        <v>0</v>
      </c>
      <c r="F74" s="9">
        <v>0</v>
      </c>
      <c r="G74" s="9">
        <v>0</v>
      </c>
      <c r="H74" s="9">
        <v>4198</v>
      </c>
      <c r="I74" s="9">
        <v>4198</v>
      </c>
      <c r="J74" s="9">
        <v>0</v>
      </c>
      <c r="K74" s="9">
        <v>680</v>
      </c>
      <c r="L74" s="9">
        <v>680</v>
      </c>
      <c r="M74" s="9">
        <v>0</v>
      </c>
      <c r="N74" s="9">
        <v>0</v>
      </c>
      <c r="O74" s="9">
        <v>0</v>
      </c>
      <c r="P74" s="9">
        <v>0</v>
      </c>
      <c r="Q74" s="9">
        <v>354</v>
      </c>
      <c r="R74" s="9">
        <v>354</v>
      </c>
      <c r="S74" s="9">
        <v>0</v>
      </c>
      <c r="T74" s="9">
        <v>0</v>
      </c>
      <c r="U74" s="9"/>
      <c r="V74" s="9"/>
      <c r="W74" s="9">
        <v>0</v>
      </c>
      <c r="X74" s="9"/>
      <c r="Y74" s="9"/>
      <c r="Z74" s="9">
        <v>0</v>
      </c>
      <c r="AA74" s="9"/>
      <c r="AB74" s="9"/>
    </row>
    <row r="75" spans="1:28" ht="45" customHeight="1">
      <c r="A75" s="14" t="s">
        <v>85</v>
      </c>
      <c r="B75" s="9">
        <v>2000</v>
      </c>
      <c r="C75" s="9">
        <v>2000</v>
      </c>
      <c r="D75" s="9">
        <v>0</v>
      </c>
      <c r="E75" s="9">
        <v>0</v>
      </c>
      <c r="F75" s="9"/>
      <c r="G75" s="9"/>
      <c r="H75" s="9">
        <v>0</v>
      </c>
      <c r="I75" s="9"/>
      <c r="J75" s="9"/>
      <c r="K75" s="9">
        <v>0</v>
      </c>
      <c r="L75" s="9"/>
      <c r="M75" s="9"/>
      <c r="N75" s="9">
        <v>0</v>
      </c>
      <c r="O75" s="9"/>
      <c r="P75" s="9"/>
      <c r="Q75" s="9">
        <v>0</v>
      </c>
      <c r="R75" s="9"/>
      <c r="S75" s="9"/>
      <c r="T75" s="9">
        <v>0</v>
      </c>
      <c r="U75" s="9"/>
      <c r="V75" s="9"/>
      <c r="W75" s="9">
        <v>0</v>
      </c>
      <c r="X75" s="9"/>
      <c r="Y75" s="9"/>
      <c r="Z75" s="9">
        <v>0</v>
      </c>
      <c r="AA75" s="9"/>
      <c r="AB75" s="9"/>
    </row>
    <row r="76" spans="1:28" ht="45" customHeight="1">
      <c r="A76" s="14" t="s">
        <v>86</v>
      </c>
      <c r="B76" s="9">
        <v>0</v>
      </c>
      <c r="C76" s="9"/>
      <c r="D76" s="9"/>
      <c r="E76" s="9">
        <v>0</v>
      </c>
      <c r="F76" s="9"/>
      <c r="G76" s="9"/>
      <c r="H76" s="9">
        <v>212</v>
      </c>
      <c r="I76" s="9">
        <v>212</v>
      </c>
      <c r="J76" s="9">
        <v>0</v>
      </c>
      <c r="K76" s="9">
        <v>100</v>
      </c>
      <c r="L76" s="9">
        <v>100</v>
      </c>
      <c r="M76" s="9">
        <v>0</v>
      </c>
      <c r="N76" s="9">
        <v>0</v>
      </c>
      <c r="O76" s="9"/>
      <c r="P76" s="9"/>
      <c r="Q76" s="9">
        <v>0</v>
      </c>
      <c r="R76" s="9"/>
      <c r="S76" s="9"/>
      <c r="T76" s="9">
        <v>0</v>
      </c>
      <c r="U76" s="9"/>
      <c r="V76" s="9"/>
      <c r="W76" s="9">
        <v>0</v>
      </c>
      <c r="X76" s="9"/>
      <c r="Y76" s="9"/>
      <c r="Z76" s="9">
        <v>0</v>
      </c>
      <c r="AA76" s="9"/>
      <c r="AB76" s="9"/>
    </row>
    <row r="77" spans="1:28" ht="118.5" customHeight="1">
      <c r="A77" s="14" t="s">
        <v>87</v>
      </c>
      <c r="B77" s="9">
        <v>100</v>
      </c>
      <c r="C77" s="9">
        <v>100</v>
      </c>
      <c r="D77" s="9">
        <v>0</v>
      </c>
      <c r="E77" s="9">
        <v>0</v>
      </c>
      <c r="F77" s="9"/>
      <c r="G77" s="9"/>
      <c r="H77" s="9">
        <v>0</v>
      </c>
      <c r="I77" s="9"/>
      <c r="J77" s="9"/>
      <c r="K77" s="9">
        <v>0</v>
      </c>
      <c r="L77" s="9"/>
      <c r="M77" s="9"/>
      <c r="N77" s="9">
        <v>0</v>
      </c>
      <c r="O77" s="9"/>
      <c r="P77" s="9"/>
      <c r="Q77" s="9">
        <v>0</v>
      </c>
      <c r="R77" s="9"/>
      <c r="S77" s="9"/>
      <c r="T77" s="9">
        <v>0</v>
      </c>
      <c r="U77" s="9"/>
      <c r="V77" s="9"/>
      <c r="W77" s="9">
        <v>0</v>
      </c>
      <c r="X77" s="9"/>
      <c r="Y77" s="9"/>
      <c r="Z77" s="9">
        <v>0</v>
      </c>
      <c r="AA77" s="9"/>
      <c r="AB77" s="9"/>
    </row>
    <row r="78" spans="1:28" ht="45" customHeight="1">
      <c r="A78" s="14" t="s">
        <v>88</v>
      </c>
      <c r="B78" s="9">
        <v>1000</v>
      </c>
      <c r="C78" s="9">
        <v>1000</v>
      </c>
      <c r="D78" s="9">
        <v>0</v>
      </c>
      <c r="E78" s="9">
        <v>1200</v>
      </c>
      <c r="F78" s="9">
        <v>1200</v>
      </c>
      <c r="G78" s="9">
        <v>0</v>
      </c>
      <c r="H78" s="9">
        <v>0</v>
      </c>
      <c r="I78" s="9"/>
      <c r="J78" s="9"/>
      <c r="K78" s="9">
        <v>0</v>
      </c>
      <c r="L78" s="9"/>
      <c r="M78" s="9"/>
      <c r="N78" s="9">
        <v>0</v>
      </c>
      <c r="O78" s="9"/>
      <c r="P78" s="9"/>
      <c r="Q78" s="9">
        <v>0</v>
      </c>
      <c r="R78" s="9"/>
      <c r="S78" s="9"/>
      <c r="T78" s="9">
        <v>0</v>
      </c>
      <c r="U78" s="9"/>
      <c r="V78" s="9"/>
      <c r="W78" s="9">
        <v>0</v>
      </c>
      <c r="X78" s="9"/>
      <c r="Y78" s="9"/>
      <c r="Z78" s="9">
        <v>0</v>
      </c>
      <c r="AA78" s="9"/>
      <c r="AB78" s="9"/>
    </row>
    <row r="79" spans="1:28" ht="45" customHeight="1">
      <c r="A79" s="14" t="s">
        <v>89</v>
      </c>
      <c r="B79" s="9">
        <v>4000</v>
      </c>
      <c r="C79" s="9">
        <v>4000</v>
      </c>
      <c r="D79" s="9">
        <v>0</v>
      </c>
      <c r="E79" s="9">
        <v>4000</v>
      </c>
      <c r="F79" s="9">
        <v>4000</v>
      </c>
      <c r="G79" s="9"/>
      <c r="H79" s="9">
        <v>0</v>
      </c>
      <c r="I79" s="9"/>
      <c r="J79" s="9"/>
      <c r="K79" s="9">
        <v>0</v>
      </c>
      <c r="L79" s="9"/>
      <c r="M79" s="9"/>
      <c r="N79" s="9">
        <v>0</v>
      </c>
      <c r="O79" s="9"/>
      <c r="P79" s="9"/>
      <c r="Q79" s="9">
        <v>0</v>
      </c>
      <c r="R79" s="9"/>
      <c r="S79" s="9"/>
      <c r="T79" s="9">
        <v>0</v>
      </c>
      <c r="U79" s="9"/>
      <c r="V79" s="9"/>
      <c r="W79" s="9">
        <v>0</v>
      </c>
      <c r="X79" s="9"/>
      <c r="Y79" s="9"/>
      <c r="Z79" s="9">
        <v>0</v>
      </c>
      <c r="AA79" s="9"/>
      <c r="AB79" s="9"/>
    </row>
    <row r="80" spans="1:28" ht="45" customHeight="1">
      <c r="A80" s="14" t="s">
        <v>90</v>
      </c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>
        <v>0</v>
      </c>
      <c r="U80" s="9"/>
      <c r="V80" s="9"/>
      <c r="W80" s="9"/>
      <c r="X80" s="9"/>
      <c r="Y80" s="9"/>
      <c r="Z80" s="9"/>
      <c r="AA80" s="9"/>
      <c r="AB80" s="9"/>
    </row>
    <row r="81" spans="1:28" ht="45" customHeight="1">
      <c r="A81" s="14" t="s">
        <v>91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0</v>
      </c>
      <c r="U81" s="9"/>
      <c r="V81" s="9"/>
      <c r="W81" s="9"/>
      <c r="X81" s="9"/>
      <c r="Y81" s="9"/>
      <c r="Z81" s="9"/>
      <c r="AA81" s="9"/>
      <c r="AB81" s="9"/>
    </row>
    <row r="82" spans="1:28" ht="45" customHeight="1">
      <c r="A82" s="14" t="s">
        <v>92</v>
      </c>
      <c r="B82" s="9">
        <v>2400</v>
      </c>
      <c r="C82" s="9">
        <v>2400</v>
      </c>
      <c r="D82" s="9">
        <v>0</v>
      </c>
      <c r="E82" s="9">
        <v>2050</v>
      </c>
      <c r="F82" s="9">
        <v>1950</v>
      </c>
      <c r="G82" s="9">
        <v>100</v>
      </c>
      <c r="H82" s="9">
        <v>0</v>
      </c>
      <c r="I82" s="9"/>
      <c r="J82" s="9"/>
      <c r="K82" s="9">
        <v>0</v>
      </c>
      <c r="L82" s="9"/>
      <c r="M82" s="9"/>
      <c r="N82" s="9">
        <v>0</v>
      </c>
      <c r="O82" s="9"/>
      <c r="P82" s="9"/>
      <c r="Q82" s="9">
        <v>0</v>
      </c>
      <c r="R82" s="9"/>
      <c r="S82" s="9"/>
      <c r="T82" s="9">
        <v>0</v>
      </c>
      <c r="U82" s="9"/>
      <c r="V82" s="9"/>
      <c r="W82" s="9">
        <v>0</v>
      </c>
      <c r="X82" s="9"/>
      <c r="Y82" s="9"/>
      <c r="Z82" s="9">
        <v>0</v>
      </c>
      <c r="AA82" s="9"/>
      <c r="AB82" s="9"/>
    </row>
    <row r="83" spans="1:28" ht="45" customHeight="1">
      <c r="A83" s="14" t="s">
        <v>93</v>
      </c>
      <c r="B83" s="9">
        <v>1200</v>
      </c>
      <c r="C83" s="9">
        <v>1190</v>
      </c>
      <c r="D83" s="9">
        <v>10</v>
      </c>
      <c r="E83" s="9">
        <v>0</v>
      </c>
      <c r="F83" s="9">
        <v>0</v>
      </c>
      <c r="G83" s="9"/>
      <c r="H83" s="9">
        <v>0</v>
      </c>
      <c r="I83" s="9"/>
      <c r="J83" s="9"/>
      <c r="K83" s="9">
        <v>0</v>
      </c>
      <c r="L83" s="9"/>
      <c r="M83" s="9"/>
      <c r="N83" s="9">
        <v>0</v>
      </c>
      <c r="O83" s="9"/>
      <c r="P83" s="9"/>
      <c r="Q83" s="9">
        <v>0</v>
      </c>
      <c r="R83" s="9"/>
      <c r="S83" s="9"/>
      <c r="T83" s="9">
        <v>0</v>
      </c>
      <c r="U83" s="9"/>
      <c r="V83" s="9"/>
      <c r="W83" s="9">
        <v>0</v>
      </c>
      <c r="X83" s="9"/>
      <c r="Y83" s="9"/>
      <c r="Z83" s="9">
        <v>0</v>
      </c>
      <c r="AA83" s="9"/>
      <c r="AB83" s="9"/>
    </row>
    <row r="84" spans="1:28" ht="45" customHeight="1">
      <c r="A84" s="14" t="s">
        <v>94</v>
      </c>
      <c r="B84" s="9">
        <v>0</v>
      </c>
      <c r="C84" s="9"/>
      <c r="D84" s="9"/>
      <c r="E84" s="9">
        <v>0</v>
      </c>
      <c r="F84" s="9"/>
      <c r="G84" s="9">
        <v>0</v>
      </c>
      <c r="H84" s="9">
        <v>426</v>
      </c>
      <c r="I84" s="9">
        <v>426</v>
      </c>
      <c r="J84" s="9">
        <v>0</v>
      </c>
      <c r="K84" s="9">
        <v>0</v>
      </c>
      <c r="L84" s="9"/>
      <c r="M84" s="9"/>
      <c r="N84" s="9">
        <v>0</v>
      </c>
      <c r="O84" s="9"/>
      <c r="P84" s="9"/>
      <c r="Q84" s="9">
        <v>0</v>
      </c>
      <c r="R84" s="9"/>
      <c r="S84" s="9"/>
      <c r="T84" s="9">
        <v>0</v>
      </c>
      <c r="U84" s="9"/>
      <c r="V84" s="9"/>
      <c r="W84" s="9">
        <v>0</v>
      </c>
      <c r="X84" s="9"/>
      <c r="Y84" s="9"/>
      <c r="Z84" s="9">
        <v>0</v>
      </c>
      <c r="AA84" s="9"/>
      <c r="AB84" s="9"/>
    </row>
    <row r="85" spans="1:28" ht="45" customHeight="1">
      <c r="A85" s="14" t="s">
        <v>95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>
        <v>0</v>
      </c>
      <c r="O85" s="9">
        <v>0</v>
      </c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</row>
    <row r="86" spans="1:28" ht="45" customHeight="1">
      <c r="A86" s="14" t="s">
        <v>96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>
        <v>145</v>
      </c>
      <c r="O86" s="9">
        <v>145</v>
      </c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</row>
    <row r="87" spans="1:28" ht="54.75" customHeight="1">
      <c r="A87" s="14" t="s">
        <v>97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>
        <v>145</v>
      </c>
      <c r="O87" s="9">
        <v>145</v>
      </c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</row>
    <row r="88" spans="1:28" ht="53.25" customHeight="1">
      <c r="A88" s="14" t="s">
        <v>98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>
        <v>145</v>
      </c>
      <c r="O88" s="9">
        <v>145</v>
      </c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</row>
    <row r="89" spans="1:28" ht="45" customHeight="1">
      <c r="A89" s="14" t="s">
        <v>99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>
        <v>145</v>
      </c>
      <c r="O89" s="9">
        <v>145</v>
      </c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</row>
    <row r="90" spans="1:28" s="2" customFormat="1" ht="45" customHeight="1">
      <c r="A90" s="11" t="s">
        <v>100</v>
      </c>
      <c r="B90" s="9">
        <v>129784</v>
      </c>
      <c r="C90" s="9">
        <v>123485</v>
      </c>
      <c r="D90" s="9">
        <v>6299</v>
      </c>
      <c r="E90" s="9">
        <v>49621</v>
      </c>
      <c r="F90" s="9">
        <v>47214</v>
      </c>
      <c r="G90" s="9">
        <v>2407</v>
      </c>
      <c r="H90" s="9">
        <v>208281</v>
      </c>
      <c r="I90" s="9">
        <v>174237</v>
      </c>
      <c r="J90" s="9">
        <v>34044</v>
      </c>
      <c r="K90" s="9">
        <v>79012</v>
      </c>
      <c r="L90" s="9">
        <v>75565</v>
      </c>
      <c r="M90" s="9">
        <v>3447</v>
      </c>
      <c r="N90" s="9">
        <v>2902</v>
      </c>
      <c r="O90" s="9">
        <v>2902</v>
      </c>
      <c r="P90" s="9">
        <v>0</v>
      </c>
      <c r="Q90" s="9">
        <v>22731</v>
      </c>
      <c r="R90" s="9">
        <v>22731</v>
      </c>
      <c r="S90" s="9">
        <v>0</v>
      </c>
      <c r="T90" s="9">
        <v>3500</v>
      </c>
      <c r="U90" s="9">
        <v>3480</v>
      </c>
      <c r="V90" s="9">
        <v>20</v>
      </c>
      <c r="W90" s="9">
        <v>120</v>
      </c>
      <c r="X90" s="9">
        <v>30</v>
      </c>
      <c r="Y90" s="9">
        <v>90</v>
      </c>
      <c r="Z90" s="9">
        <v>5800</v>
      </c>
      <c r="AA90" s="9">
        <v>5800</v>
      </c>
      <c r="AB90" s="9">
        <v>0</v>
      </c>
    </row>
    <row r="91" spans="1:28" ht="45" customHeight="1"/>
    <row r="92" spans="1:28" ht="45" customHeight="1"/>
    <row r="93" spans="1:28" ht="45" customHeight="1"/>
    <row r="94" spans="1:28" ht="45" customHeight="1"/>
    <row r="95" spans="1:28" ht="45" customHeight="1"/>
    <row r="96" spans="1:28" ht="45" customHeight="1"/>
    <row r="97" ht="45" customHeight="1"/>
    <row r="98" ht="45" customHeight="1"/>
    <row r="99" ht="45" customHeight="1"/>
    <row r="100" ht="45" customHeight="1"/>
    <row r="101" ht="45" customHeight="1"/>
    <row r="102" ht="45" customHeight="1"/>
    <row r="103" ht="45" customHeight="1"/>
    <row r="104" ht="45" customHeight="1"/>
    <row r="105" ht="45" customHeight="1"/>
    <row r="106" ht="45" customHeight="1"/>
    <row r="107" ht="45" customHeight="1"/>
    <row r="108" ht="45" customHeight="1"/>
    <row r="109" ht="45" customHeight="1"/>
    <row r="110" ht="45" customHeight="1"/>
    <row r="111" ht="45" customHeight="1"/>
    <row r="112" ht="45" customHeight="1"/>
    <row r="113" ht="45" customHeight="1"/>
    <row r="114" ht="45" customHeight="1"/>
    <row r="115" ht="45" customHeight="1"/>
    <row r="116" ht="45" customHeight="1"/>
    <row r="117" ht="45" customHeight="1"/>
    <row r="118" ht="45" customHeight="1"/>
    <row r="119" ht="45" customHeight="1"/>
    <row r="120" ht="45" customHeight="1"/>
    <row r="121" ht="45" customHeight="1"/>
    <row r="122" ht="45" customHeight="1"/>
    <row r="123" ht="45" customHeight="1"/>
    <row r="124" ht="45" customHeight="1"/>
    <row r="125" ht="45" customHeight="1"/>
    <row r="126" ht="45" customHeight="1"/>
    <row r="127" ht="45" customHeight="1"/>
    <row r="128" ht="45" customHeight="1"/>
    <row r="129" ht="45" customHeight="1"/>
    <row r="130" ht="45" customHeight="1"/>
    <row r="131" ht="45" customHeight="1"/>
  </sheetData>
  <autoFilter ref="A5:AB90"/>
  <mergeCells count="15">
    <mergeCell ref="B1:P1"/>
    <mergeCell ref="B2:P2"/>
    <mergeCell ref="A3:A5"/>
    <mergeCell ref="B3:P3"/>
    <mergeCell ref="Q3:Y3"/>
    <mergeCell ref="N4:P4"/>
    <mergeCell ref="Q4:S4"/>
    <mergeCell ref="T4:V4"/>
    <mergeCell ref="W4:Y4"/>
    <mergeCell ref="Z3:AB3"/>
    <mergeCell ref="B4:D4"/>
    <mergeCell ref="E4:G4"/>
    <mergeCell ref="H4:J4"/>
    <mergeCell ref="K4:M4"/>
    <mergeCell ref="Z4:AB4"/>
  </mergeCells>
  <conditionalFormatting sqref="B6:AB84 B90:M90 Q90:AB90">
    <cfRule type="expression" dxfId="94" priority="4">
      <formula>(#REF!+#REF!)&lt;B6</formula>
    </cfRule>
  </conditionalFormatting>
  <conditionalFormatting sqref="B85:AB89">
    <cfRule type="expression" dxfId="93" priority="3">
      <formula>(#REF!+#REF!)&lt;B85</formula>
    </cfRule>
  </conditionalFormatting>
  <conditionalFormatting sqref="N90:P90">
    <cfRule type="expression" dxfId="92" priority="1">
      <formula>(#REF!+#REF!)&lt;N90</formula>
    </cfRule>
  </conditionalFormatting>
  <pageMargins left="0" right="0" top="0.19685039370078741" bottom="0.19685039370078741" header="0.19685039370078741" footer="0.19685039370078741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1"/>
  <sheetViews>
    <sheetView showZeros="0" view="pageBreakPreview" zoomScale="55" zoomScaleNormal="55" zoomScaleSheetLayoutView="55" workbookViewId="0">
      <pane xSplit="1" ySplit="5" topLeftCell="B6" activePane="bottomRight" state="frozenSplit"/>
      <selection pane="topRight" activeCell="E1" sqref="E1"/>
      <selection pane="bottomLeft" activeCell="A6" sqref="A6"/>
      <selection pane="bottomRight" activeCell="A3" sqref="A3:A5"/>
    </sheetView>
  </sheetViews>
  <sheetFormatPr defaultColWidth="9.140625" defaultRowHeight="20.25"/>
  <cols>
    <col min="1" max="1" width="80.5703125" style="2" customWidth="1"/>
    <col min="2" max="2" width="14.140625" style="1" customWidth="1"/>
    <col min="3" max="3" width="12.140625" style="1" customWidth="1"/>
    <col min="4" max="4" width="14" style="1" customWidth="1"/>
    <col min="5" max="5" width="12.140625" style="1" customWidth="1"/>
    <col min="6" max="6" width="10.140625" style="1" customWidth="1"/>
    <col min="7" max="7" width="11" style="1" customWidth="1"/>
    <col min="8" max="8" width="12.140625" style="1" customWidth="1"/>
    <col min="9" max="9" width="11.140625" style="1" customWidth="1"/>
    <col min="10" max="10" width="10" style="1" customWidth="1"/>
    <col min="11" max="11" width="12.5703125" style="1" customWidth="1"/>
    <col min="12" max="12" width="10.85546875" style="1" customWidth="1"/>
    <col min="13" max="13" width="9.7109375" style="1" customWidth="1"/>
    <col min="14" max="14" width="14.42578125" style="1" customWidth="1"/>
    <col min="15" max="15" width="10.42578125" style="1" customWidth="1"/>
    <col min="16" max="16" width="10.5703125" style="1" customWidth="1"/>
    <col min="17" max="17" width="13.28515625" style="1" customWidth="1"/>
    <col min="18" max="18" width="10.140625" style="1" customWidth="1"/>
    <col min="19" max="19" width="11.7109375" style="1" customWidth="1"/>
    <col min="20" max="20" width="12.28515625" style="3" customWidth="1"/>
    <col min="21" max="21" width="8.42578125" style="1" customWidth="1"/>
    <col min="22" max="22" width="7.42578125" style="1" customWidth="1"/>
    <col min="23" max="23" width="13.28515625" style="3" customWidth="1"/>
    <col min="24" max="24" width="8.42578125" style="1" customWidth="1"/>
    <col min="25" max="25" width="11" style="1" customWidth="1"/>
    <col min="26" max="26" width="12.140625" style="1" customWidth="1"/>
    <col min="27" max="27" width="10" style="1" customWidth="1"/>
    <col min="28" max="28" width="10.5703125" style="1" customWidth="1"/>
    <col min="29" max="16384" width="9.140625" style="1"/>
  </cols>
  <sheetData>
    <row r="1" spans="1:28" ht="30" customHeight="1">
      <c r="B1" s="48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28" ht="41.25" customHeight="1">
      <c r="A2" s="4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"/>
      <c r="R2" s="4"/>
      <c r="S2" s="4"/>
      <c r="T2" s="4"/>
      <c r="U2" s="4"/>
      <c r="V2" s="4"/>
      <c r="W2" s="4"/>
      <c r="X2" s="4"/>
      <c r="Y2" s="4"/>
      <c r="AA2" s="4"/>
      <c r="AB2" s="4"/>
    </row>
    <row r="3" spans="1:28" ht="49.5" customHeight="1">
      <c r="A3" s="49" t="s">
        <v>1</v>
      </c>
      <c r="B3" s="52" t="s">
        <v>2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 t="s">
        <v>2</v>
      </c>
      <c r="R3" s="53"/>
      <c r="S3" s="53"/>
      <c r="T3" s="53"/>
      <c r="U3" s="53"/>
      <c r="V3" s="53"/>
      <c r="W3" s="53"/>
      <c r="X3" s="53"/>
      <c r="Y3" s="54"/>
      <c r="Z3" s="56" t="s">
        <v>3</v>
      </c>
      <c r="AA3" s="57"/>
      <c r="AB3" s="58"/>
    </row>
    <row r="4" spans="1:28" ht="152.25" customHeight="1">
      <c r="A4" s="50"/>
      <c r="B4" s="55" t="s">
        <v>4</v>
      </c>
      <c r="C4" s="55"/>
      <c r="D4" s="55"/>
      <c r="E4" s="55" t="s">
        <v>5</v>
      </c>
      <c r="F4" s="55"/>
      <c r="G4" s="55"/>
      <c r="H4" s="55" t="s">
        <v>6</v>
      </c>
      <c r="I4" s="55"/>
      <c r="J4" s="55"/>
      <c r="K4" s="55" t="s">
        <v>7</v>
      </c>
      <c r="L4" s="55"/>
      <c r="M4" s="55"/>
      <c r="N4" s="55" t="s">
        <v>8</v>
      </c>
      <c r="O4" s="55"/>
      <c r="P4" s="55"/>
      <c r="Q4" s="55" t="s">
        <v>9</v>
      </c>
      <c r="R4" s="55"/>
      <c r="S4" s="55"/>
      <c r="T4" s="55" t="s">
        <v>10</v>
      </c>
      <c r="U4" s="55"/>
      <c r="V4" s="55"/>
      <c r="W4" s="55" t="s">
        <v>11</v>
      </c>
      <c r="X4" s="55"/>
      <c r="Y4" s="55"/>
      <c r="Z4" s="55" t="s">
        <v>12</v>
      </c>
      <c r="AA4" s="55"/>
      <c r="AB4" s="59"/>
    </row>
    <row r="5" spans="1:28" s="5" customFormat="1" ht="43.5" customHeight="1">
      <c r="A5" s="51"/>
      <c r="B5" s="6" t="s">
        <v>13</v>
      </c>
      <c r="C5" s="6" t="s">
        <v>14</v>
      </c>
      <c r="D5" s="6" t="s">
        <v>15</v>
      </c>
      <c r="E5" s="6" t="s">
        <v>13</v>
      </c>
      <c r="F5" s="6" t="s">
        <v>14</v>
      </c>
      <c r="G5" s="6" t="s">
        <v>15</v>
      </c>
      <c r="H5" s="6" t="s">
        <v>13</v>
      </c>
      <c r="I5" s="6" t="s">
        <v>14</v>
      </c>
      <c r="J5" s="6" t="s">
        <v>15</v>
      </c>
      <c r="K5" s="6" t="s">
        <v>13</v>
      </c>
      <c r="L5" s="6" t="s">
        <v>14</v>
      </c>
      <c r="M5" s="6" t="s">
        <v>15</v>
      </c>
      <c r="N5" s="6" t="s">
        <v>13</v>
      </c>
      <c r="O5" s="6" t="s">
        <v>14</v>
      </c>
      <c r="P5" s="6" t="s">
        <v>15</v>
      </c>
      <c r="Q5" s="6" t="s">
        <v>13</v>
      </c>
      <c r="R5" s="6" t="s">
        <v>14</v>
      </c>
      <c r="S5" s="6" t="s">
        <v>15</v>
      </c>
      <c r="T5" s="6" t="s">
        <v>13</v>
      </c>
      <c r="U5" s="6" t="s">
        <v>14</v>
      </c>
      <c r="V5" s="6" t="s">
        <v>15</v>
      </c>
      <c r="W5" s="6" t="s">
        <v>13</v>
      </c>
      <c r="X5" s="6" t="s">
        <v>14</v>
      </c>
      <c r="Y5" s="6" t="s">
        <v>15</v>
      </c>
      <c r="Z5" s="6" t="s">
        <v>13</v>
      </c>
      <c r="AA5" s="6" t="s">
        <v>14</v>
      </c>
      <c r="AB5" s="7" t="s">
        <v>15</v>
      </c>
    </row>
    <row r="6" spans="1:28" ht="58.5" customHeight="1">
      <c r="A6" s="8" t="s">
        <v>16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123</v>
      </c>
      <c r="L6" s="9">
        <v>123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10">
        <v>0</v>
      </c>
    </row>
    <row r="7" spans="1:28" ht="45" customHeight="1">
      <c r="A7" s="8" t="s">
        <v>17</v>
      </c>
      <c r="B7" s="9">
        <v>1500</v>
      </c>
      <c r="C7" s="9">
        <v>1500</v>
      </c>
      <c r="D7" s="9">
        <v>0</v>
      </c>
      <c r="E7" s="9">
        <v>0</v>
      </c>
      <c r="F7" s="9">
        <v>0</v>
      </c>
      <c r="G7" s="9">
        <v>0</v>
      </c>
      <c r="H7" s="9">
        <v>2841</v>
      </c>
      <c r="I7" s="9">
        <v>2841</v>
      </c>
      <c r="J7" s="9">
        <v>0</v>
      </c>
      <c r="K7" s="9">
        <v>680</v>
      </c>
      <c r="L7" s="9">
        <v>680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</row>
    <row r="8" spans="1:28" ht="45" customHeight="1">
      <c r="A8" s="8" t="s">
        <v>18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815</v>
      </c>
      <c r="I8" s="9">
        <v>815</v>
      </c>
      <c r="J8" s="9">
        <v>0</v>
      </c>
      <c r="K8" s="9">
        <v>431</v>
      </c>
      <c r="L8" s="9">
        <v>431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</row>
    <row r="9" spans="1:28" ht="45" customHeight="1">
      <c r="A9" s="8" t="s">
        <v>19</v>
      </c>
      <c r="B9" s="9">
        <v>800</v>
      </c>
      <c r="C9" s="9">
        <v>800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320</v>
      </c>
      <c r="L9" s="9">
        <v>320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/>
      <c r="W9" s="9">
        <v>0</v>
      </c>
      <c r="X9" s="9">
        <v>0</v>
      </c>
      <c r="Y9" s="9"/>
      <c r="Z9" s="9">
        <v>0</v>
      </c>
      <c r="AA9" s="9"/>
      <c r="AB9" s="9"/>
    </row>
    <row r="10" spans="1:28" ht="45" customHeight="1">
      <c r="A10" s="8" t="s">
        <v>20</v>
      </c>
      <c r="B10" s="9">
        <v>1000</v>
      </c>
      <c r="C10" s="9">
        <v>880</v>
      </c>
      <c r="D10" s="9">
        <v>120</v>
      </c>
      <c r="E10" s="9">
        <v>1000</v>
      </c>
      <c r="F10" s="9">
        <v>1000</v>
      </c>
      <c r="G10" s="9">
        <v>0</v>
      </c>
      <c r="H10" s="9">
        <v>463</v>
      </c>
      <c r="I10" s="9">
        <v>463</v>
      </c>
      <c r="J10" s="9">
        <v>0</v>
      </c>
      <c r="K10" s="9">
        <v>603</v>
      </c>
      <c r="L10" s="9">
        <v>600</v>
      </c>
      <c r="M10" s="9">
        <v>3</v>
      </c>
      <c r="N10" s="9">
        <v>0</v>
      </c>
      <c r="O10" s="9">
        <v>0</v>
      </c>
      <c r="P10" s="9">
        <v>0</v>
      </c>
      <c r="Q10" s="9">
        <v>700</v>
      </c>
      <c r="R10" s="9">
        <v>700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</row>
    <row r="11" spans="1:28" ht="45" customHeight="1">
      <c r="A11" s="8" t="s">
        <v>21</v>
      </c>
      <c r="B11" s="9">
        <v>2500</v>
      </c>
      <c r="C11" s="9">
        <v>2500</v>
      </c>
      <c r="D11" s="9">
        <v>0</v>
      </c>
      <c r="E11" s="9">
        <v>0</v>
      </c>
      <c r="F11" s="9">
        <v>0</v>
      </c>
      <c r="G11" s="9">
        <v>0</v>
      </c>
      <c r="H11" s="9">
        <v>10964</v>
      </c>
      <c r="I11" s="9">
        <v>8475</v>
      </c>
      <c r="J11" s="9">
        <v>2489</v>
      </c>
      <c r="K11" s="9">
        <v>3838</v>
      </c>
      <c r="L11" s="9">
        <v>3838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/>
      <c r="V11" s="9"/>
      <c r="W11" s="9">
        <v>0</v>
      </c>
      <c r="X11" s="9"/>
      <c r="Y11" s="9"/>
      <c r="Z11" s="9">
        <v>0</v>
      </c>
      <c r="AA11" s="9"/>
      <c r="AB11" s="9"/>
    </row>
    <row r="12" spans="1:28" ht="45" customHeight="1">
      <c r="A12" s="8" t="s">
        <v>22</v>
      </c>
      <c r="B12" s="9">
        <v>6000</v>
      </c>
      <c r="C12" s="9">
        <v>6000</v>
      </c>
      <c r="D12" s="9">
        <v>0</v>
      </c>
      <c r="E12" s="9">
        <v>3000</v>
      </c>
      <c r="F12" s="9">
        <v>2750</v>
      </c>
      <c r="G12" s="9">
        <v>250</v>
      </c>
      <c r="H12" s="9">
        <v>8717</v>
      </c>
      <c r="I12" s="9">
        <v>8717</v>
      </c>
      <c r="J12" s="9">
        <v>0</v>
      </c>
      <c r="K12" s="9">
        <v>2000</v>
      </c>
      <c r="L12" s="9">
        <v>1840</v>
      </c>
      <c r="M12" s="9">
        <v>160</v>
      </c>
      <c r="N12" s="9">
        <v>0</v>
      </c>
      <c r="O12" s="9">
        <v>0</v>
      </c>
      <c r="P12" s="9">
        <v>0</v>
      </c>
      <c r="Q12" s="9">
        <v>2709</v>
      </c>
      <c r="R12" s="9">
        <v>2709</v>
      </c>
      <c r="S12" s="9">
        <v>0</v>
      </c>
      <c r="T12" s="9">
        <v>0</v>
      </c>
      <c r="U12" s="9"/>
      <c r="V12" s="9"/>
      <c r="W12" s="9">
        <v>0</v>
      </c>
      <c r="X12" s="9"/>
      <c r="Y12" s="9"/>
      <c r="Z12" s="9">
        <v>0</v>
      </c>
      <c r="AA12" s="9"/>
      <c r="AB12" s="9"/>
    </row>
    <row r="13" spans="1:28" ht="45" customHeight="1">
      <c r="A13" s="8" t="s">
        <v>23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420</v>
      </c>
      <c r="I13" s="9">
        <v>420</v>
      </c>
      <c r="J13" s="9">
        <v>0</v>
      </c>
      <c r="K13" s="9">
        <v>350</v>
      </c>
      <c r="L13" s="9">
        <v>348</v>
      </c>
      <c r="M13" s="9">
        <v>2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/>
      <c r="V13" s="9"/>
      <c r="W13" s="9">
        <v>0</v>
      </c>
      <c r="X13" s="9"/>
      <c r="Y13" s="9"/>
      <c r="Z13" s="9">
        <v>0</v>
      </c>
      <c r="AA13" s="9"/>
      <c r="AB13" s="9"/>
    </row>
    <row r="14" spans="1:28" ht="45" customHeight="1">
      <c r="A14" s="8" t="s">
        <v>24</v>
      </c>
      <c r="B14" s="9">
        <v>1800</v>
      </c>
      <c r="C14" s="9">
        <v>1800</v>
      </c>
      <c r="D14" s="9">
        <v>0</v>
      </c>
      <c r="E14" s="9">
        <v>0</v>
      </c>
      <c r="F14" s="9">
        <v>0</v>
      </c>
      <c r="G14" s="9">
        <v>0</v>
      </c>
      <c r="H14" s="9">
        <v>12312</v>
      </c>
      <c r="I14" s="9">
        <v>12312</v>
      </c>
      <c r="J14" s="9">
        <v>0</v>
      </c>
      <c r="K14" s="9">
        <v>971</v>
      </c>
      <c r="L14" s="9">
        <v>971</v>
      </c>
      <c r="M14" s="9">
        <v>0</v>
      </c>
      <c r="N14" s="9">
        <v>0</v>
      </c>
      <c r="O14" s="9">
        <v>0</v>
      </c>
      <c r="P14" s="9">
        <v>0</v>
      </c>
      <c r="Q14" s="9">
        <v>4229</v>
      </c>
      <c r="R14" s="9">
        <v>4229</v>
      </c>
      <c r="S14" s="9">
        <v>0</v>
      </c>
      <c r="T14" s="9">
        <v>0</v>
      </c>
      <c r="U14" s="9"/>
      <c r="V14" s="9"/>
      <c r="W14" s="9">
        <v>0</v>
      </c>
      <c r="X14" s="9"/>
      <c r="Y14" s="9"/>
      <c r="Z14" s="9">
        <v>0</v>
      </c>
      <c r="AA14" s="9"/>
      <c r="AB14" s="9"/>
    </row>
    <row r="15" spans="1:28" ht="45" customHeight="1">
      <c r="A15" s="8" t="s">
        <v>25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246</v>
      </c>
      <c r="L15" s="9">
        <v>246</v>
      </c>
      <c r="M15" s="9">
        <v>0</v>
      </c>
      <c r="N15" s="9">
        <v>0</v>
      </c>
      <c r="O15" s="9">
        <v>0</v>
      </c>
      <c r="P15" s="9"/>
      <c r="Q15" s="9">
        <v>0</v>
      </c>
      <c r="R15" s="9"/>
      <c r="S15" s="9"/>
      <c r="T15" s="9">
        <v>0</v>
      </c>
      <c r="U15" s="9"/>
      <c r="V15" s="9"/>
      <c r="W15" s="9">
        <v>0</v>
      </c>
      <c r="X15" s="9"/>
      <c r="Y15" s="9"/>
      <c r="Z15" s="9">
        <v>0</v>
      </c>
      <c r="AA15" s="9"/>
      <c r="AB15" s="9"/>
    </row>
    <row r="16" spans="1:28" ht="45" customHeight="1">
      <c r="A16" s="8" t="s">
        <v>26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477</v>
      </c>
      <c r="I16" s="9">
        <v>477</v>
      </c>
      <c r="J16" s="9">
        <v>0</v>
      </c>
      <c r="K16" s="9">
        <v>500</v>
      </c>
      <c r="L16" s="9">
        <v>497</v>
      </c>
      <c r="M16" s="9">
        <v>3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/>
      <c r="T16" s="9">
        <v>0</v>
      </c>
      <c r="U16" s="9"/>
      <c r="V16" s="9"/>
      <c r="W16" s="9">
        <v>0</v>
      </c>
      <c r="X16" s="9"/>
      <c r="Y16" s="9"/>
      <c r="Z16" s="9">
        <v>0</v>
      </c>
      <c r="AA16" s="9"/>
      <c r="AB16" s="9"/>
    </row>
    <row r="17" spans="1:28" ht="45" customHeight="1">
      <c r="A17" s="8" t="s">
        <v>27</v>
      </c>
      <c r="B17" s="9">
        <v>4300</v>
      </c>
      <c r="C17" s="9">
        <v>4240</v>
      </c>
      <c r="D17" s="9">
        <v>60</v>
      </c>
      <c r="E17" s="9">
        <v>0</v>
      </c>
      <c r="F17" s="9">
        <v>0</v>
      </c>
      <c r="G17" s="9">
        <v>0</v>
      </c>
      <c r="H17" s="9">
        <v>624</v>
      </c>
      <c r="I17" s="9">
        <v>624</v>
      </c>
      <c r="J17" s="9">
        <v>0</v>
      </c>
      <c r="K17" s="9">
        <v>1400</v>
      </c>
      <c r="L17" s="9">
        <v>1400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/>
      <c r="T17" s="9">
        <v>0</v>
      </c>
      <c r="U17" s="9"/>
      <c r="V17" s="9"/>
      <c r="W17" s="9">
        <v>0</v>
      </c>
      <c r="X17" s="9"/>
      <c r="Y17" s="9"/>
      <c r="Z17" s="9">
        <v>0</v>
      </c>
      <c r="AA17" s="9"/>
      <c r="AB17" s="9"/>
    </row>
    <row r="18" spans="1:28" ht="45" customHeight="1">
      <c r="A18" s="8" t="s">
        <v>28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450</v>
      </c>
      <c r="L18" s="9">
        <v>450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/>
      <c r="T18" s="9">
        <v>0</v>
      </c>
      <c r="U18" s="9"/>
      <c r="V18" s="9"/>
      <c r="W18" s="9">
        <v>0</v>
      </c>
      <c r="X18" s="9"/>
      <c r="Y18" s="9"/>
      <c r="Z18" s="9">
        <v>0</v>
      </c>
      <c r="AA18" s="9"/>
      <c r="AB18" s="9"/>
    </row>
    <row r="19" spans="1:28" ht="45" customHeight="1">
      <c r="A19" s="8" t="s">
        <v>29</v>
      </c>
      <c r="B19" s="9">
        <v>200</v>
      </c>
      <c r="C19" s="9">
        <v>200</v>
      </c>
      <c r="D19" s="9">
        <v>0</v>
      </c>
      <c r="E19" s="9">
        <v>0</v>
      </c>
      <c r="F19" s="9">
        <v>0</v>
      </c>
      <c r="G19" s="9">
        <v>0</v>
      </c>
      <c r="H19" s="9">
        <v>867</v>
      </c>
      <c r="I19" s="9">
        <v>867</v>
      </c>
      <c r="J19" s="9">
        <v>0</v>
      </c>
      <c r="K19" s="9">
        <v>420</v>
      </c>
      <c r="L19" s="9">
        <v>420</v>
      </c>
      <c r="M19" s="9">
        <v>0</v>
      </c>
      <c r="N19" s="9">
        <v>0</v>
      </c>
      <c r="O19" s="9">
        <v>0</v>
      </c>
      <c r="P19" s="9"/>
      <c r="Q19" s="9">
        <v>0</v>
      </c>
      <c r="R19" s="9"/>
      <c r="S19" s="9"/>
      <c r="T19" s="9">
        <v>0</v>
      </c>
      <c r="U19" s="9"/>
      <c r="V19" s="9"/>
      <c r="W19" s="9">
        <v>0</v>
      </c>
      <c r="X19" s="9"/>
      <c r="Y19" s="9"/>
      <c r="Z19" s="9">
        <v>0</v>
      </c>
      <c r="AA19" s="9"/>
      <c r="AB19" s="9"/>
    </row>
    <row r="20" spans="1:28" ht="45" customHeight="1">
      <c r="A20" s="8" t="s">
        <v>30</v>
      </c>
      <c r="B20" s="9">
        <v>600</v>
      </c>
      <c r="C20" s="9">
        <v>600</v>
      </c>
      <c r="D20" s="9">
        <v>0</v>
      </c>
      <c r="E20" s="9">
        <v>0</v>
      </c>
      <c r="F20" s="9">
        <v>0</v>
      </c>
      <c r="G20" s="9">
        <v>0</v>
      </c>
      <c r="H20" s="9">
        <v>3236</v>
      </c>
      <c r="I20" s="9">
        <v>1389</v>
      </c>
      <c r="J20" s="9">
        <v>1847</v>
      </c>
      <c r="K20" s="9">
        <v>500</v>
      </c>
      <c r="L20" s="9">
        <v>470</v>
      </c>
      <c r="M20" s="9">
        <v>30</v>
      </c>
      <c r="N20" s="9">
        <v>0</v>
      </c>
      <c r="O20" s="9">
        <v>0</v>
      </c>
      <c r="P20" s="9"/>
      <c r="Q20" s="9">
        <v>0</v>
      </c>
      <c r="R20" s="9"/>
      <c r="S20" s="9"/>
      <c r="T20" s="9">
        <v>0</v>
      </c>
      <c r="U20" s="9"/>
      <c r="V20" s="9"/>
      <c r="W20" s="9">
        <v>0</v>
      </c>
      <c r="X20" s="9"/>
      <c r="Y20" s="9"/>
      <c r="Z20" s="9">
        <v>0</v>
      </c>
      <c r="AA20" s="9"/>
      <c r="AB20" s="9"/>
    </row>
    <row r="21" spans="1:28" ht="45" customHeight="1">
      <c r="A21" s="8" t="s">
        <v>31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1033</v>
      </c>
      <c r="I21" s="9">
        <v>1033</v>
      </c>
      <c r="J21" s="9">
        <v>0</v>
      </c>
      <c r="K21" s="9">
        <v>550</v>
      </c>
      <c r="L21" s="9">
        <v>550</v>
      </c>
      <c r="M21" s="9">
        <v>0</v>
      </c>
      <c r="N21" s="9">
        <v>0</v>
      </c>
      <c r="O21" s="9"/>
      <c r="P21" s="9"/>
      <c r="Q21" s="9">
        <v>0</v>
      </c>
      <c r="R21" s="9"/>
      <c r="S21" s="9"/>
      <c r="T21" s="9">
        <v>0</v>
      </c>
      <c r="U21" s="9"/>
      <c r="V21" s="9"/>
      <c r="W21" s="9">
        <v>0</v>
      </c>
      <c r="X21" s="9"/>
      <c r="Y21" s="9"/>
      <c r="Z21" s="9">
        <v>0</v>
      </c>
      <c r="AA21" s="9"/>
      <c r="AB21" s="9"/>
    </row>
    <row r="22" spans="1:28" ht="45" customHeight="1">
      <c r="A22" s="8" t="s">
        <v>32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1368</v>
      </c>
      <c r="I22" s="9">
        <v>1368</v>
      </c>
      <c r="J22" s="9">
        <v>0</v>
      </c>
      <c r="K22" s="9">
        <v>380</v>
      </c>
      <c r="L22" s="9">
        <v>380</v>
      </c>
      <c r="M22" s="9">
        <v>0</v>
      </c>
      <c r="N22" s="9">
        <v>0</v>
      </c>
      <c r="O22" s="9"/>
      <c r="P22" s="9"/>
      <c r="Q22" s="9">
        <v>0</v>
      </c>
      <c r="R22" s="9"/>
      <c r="S22" s="9"/>
      <c r="T22" s="9">
        <v>0</v>
      </c>
      <c r="U22" s="9"/>
      <c r="V22" s="9"/>
      <c r="W22" s="9">
        <v>0</v>
      </c>
      <c r="X22" s="9"/>
      <c r="Y22" s="9"/>
      <c r="Z22" s="9">
        <v>0</v>
      </c>
      <c r="AA22" s="9"/>
      <c r="AB22" s="9"/>
    </row>
    <row r="23" spans="1:28" ht="45" customHeight="1">
      <c r="A23" s="8" t="s">
        <v>33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700</v>
      </c>
      <c r="L23" s="9">
        <v>686</v>
      </c>
      <c r="M23" s="9">
        <v>14</v>
      </c>
      <c r="N23" s="9">
        <v>0</v>
      </c>
      <c r="O23" s="9"/>
      <c r="P23" s="9"/>
      <c r="Q23" s="9">
        <v>0</v>
      </c>
      <c r="R23" s="9"/>
      <c r="S23" s="9"/>
      <c r="T23" s="9">
        <v>0</v>
      </c>
      <c r="U23" s="9"/>
      <c r="V23" s="9"/>
      <c r="W23" s="9">
        <v>0</v>
      </c>
      <c r="X23" s="9"/>
      <c r="Y23" s="9"/>
      <c r="Z23" s="9">
        <v>0</v>
      </c>
      <c r="AA23" s="9"/>
      <c r="AB23" s="9"/>
    </row>
    <row r="24" spans="1:28" ht="45" customHeight="1">
      <c r="A24" s="8" t="s">
        <v>34</v>
      </c>
      <c r="B24" s="9">
        <v>1275</v>
      </c>
      <c r="C24" s="9">
        <v>1275</v>
      </c>
      <c r="D24" s="9">
        <v>0</v>
      </c>
      <c r="E24" s="9">
        <v>0</v>
      </c>
      <c r="F24" s="9">
        <v>0</v>
      </c>
      <c r="G24" s="9">
        <v>0</v>
      </c>
      <c r="H24" s="9">
        <v>520</v>
      </c>
      <c r="I24" s="9">
        <v>364</v>
      </c>
      <c r="J24" s="9">
        <v>156</v>
      </c>
      <c r="K24" s="9">
        <v>1378</v>
      </c>
      <c r="L24" s="9">
        <v>1366</v>
      </c>
      <c r="M24" s="9">
        <v>12</v>
      </c>
      <c r="N24" s="9">
        <v>0</v>
      </c>
      <c r="O24" s="9"/>
      <c r="P24" s="9"/>
      <c r="Q24" s="9">
        <v>0</v>
      </c>
      <c r="R24" s="9"/>
      <c r="S24" s="9"/>
      <c r="T24" s="9">
        <v>0</v>
      </c>
      <c r="U24" s="9"/>
      <c r="V24" s="9"/>
      <c r="W24" s="9">
        <v>0</v>
      </c>
      <c r="X24" s="9"/>
      <c r="Y24" s="9"/>
      <c r="Z24" s="9">
        <v>0</v>
      </c>
      <c r="AA24" s="9"/>
      <c r="AB24" s="9"/>
    </row>
    <row r="25" spans="1:28" ht="45" customHeight="1">
      <c r="A25" s="8" t="s">
        <v>35</v>
      </c>
      <c r="B25" s="9">
        <v>1585</v>
      </c>
      <c r="C25" s="9">
        <v>1560</v>
      </c>
      <c r="D25" s="9">
        <v>25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513</v>
      </c>
      <c r="L25" s="9">
        <v>513</v>
      </c>
      <c r="M25" s="9">
        <v>0</v>
      </c>
      <c r="N25" s="9">
        <v>0</v>
      </c>
      <c r="O25" s="9"/>
      <c r="P25" s="9"/>
      <c r="Q25" s="9">
        <v>0</v>
      </c>
      <c r="R25" s="9"/>
      <c r="S25" s="9"/>
      <c r="T25" s="9">
        <v>0</v>
      </c>
      <c r="U25" s="9"/>
      <c r="V25" s="9"/>
      <c r="W25" s="9">
        <v>0</v>
      </c>
      <c r="X25" s="9"/>
      <c r="Y25" s="9"/>
      <c r="Z25" s="9">
        <v>0</v>
      </c>
      <c r="AA25" s="9"/>
      <c r="AB25" s="9"/>
    </row>
    <row r="26" spans="1:28" ht="45" customHeight="1">
      <c r="A26" s="8" t="s">
        <v>36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376</v>
      </c>
      <c r="I26" s="9">
        <v>376</v>
      </c>
      <c r="J26" s="9">
        <v>0</v>
      </c>
      <c r="K26" s="9">
        <v>960</v>
      </c>
      <c r="L26" s="9">
        <v>960</v>
      </c>
      <c r="M26" s="9">
        <v>0</v>
      </c>
      <c r="N26" s="9">
        <v>0</v>
      </c>
      <c r="O26" s="9"/>
      <c r="P26" s="9"/>
      <c r="Q26" s="9">
        <v>0</v>
      </c>
      <c r="R26" s="9"/>
      <c r="S26" s="9"/>
      <c r="T26" s="9">
        <v>0</v>
      </c>
      <c r="U26" s="9"/>
      <c r="V26" s="9"/>
      <c r="W26" s="9">
        <v>0</v>
      </c>
      <c r="X26" s="9"/>
      <c r="Y26" s="9"/>
      <c r="Z26" s="9">
        <v>0</v>
      </c>
      <c r="AA26" s="9"/>
      <c r="AB26" s="9"/>
    </row>
    <row r="27" spans="1:28" ht="45" customHeight="1">
      <c r="A27" s="8" t="s">
        <v>37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158</v>
      </c>
      <c r="L27" s="9">
        <v>158</v>
      </c>
      <c r="M27" s="9">
        <v>0</v>
      </c>
      <c r="N27" s="9">
        <v>0</v>
      </c>
      <c r="O27" s="9"/>
      <c r="P27" s="9"/>
      <c r="Q27" s="9">
        <v>0</v>
      </c>
      <c r="R27" s="9"/>
      <c r="S27" s="9"/>
      <c r="T27" s="9">
        <v>0</v>
      </c>
      <c r="U27" s="9"/>
      <c r="V27" s="9"/>
      <c r="W27" s="9">
        <v>0</v>
      </c>
      <c r="X27" s="9"/>
      <c r="Y27" s="9"/>
      <c r="Z27" s="9">
        <v>0</v>
      </c>
      <c r="AA27" s="9"/>
      <c r="AB27" s="9"/>
    </row>
    <row r="28" spans="1:28" ht="45" customHeight="1">
      <c r="A28" s="8" t="s">
        <v>38</v>
      </c>
      <c r="B28" s="9">
        <v>420</v>
      </c>
      <c r="C28" s="9">
        <v>420</v>
      </c>
      <c r="D28" s="9">
        <v>0</v>
      </c>
      <c r="E28" s="9">
        <v>0</v>
      </c>
      <c r="F28" s="9">
        <v>0</v>
      </c>
      <c r="G28" s="9">
        <v>0</v>
      </c>
      <c r="H28" s="9">
        <v>3693</v>
      </c>
      <c r="I28" s="9">
        <v>2983</v>
      </c>
      <c r="J28" s="9">
        <v>710</v>
      </c>
      <c r="K28" s="9">
        <v>1262</v>
      </c>
      <c r="L28" s="9">
        <v>1242</v>
      </c>
      <c r="M28" s="9">
        <v>20</v>
      </c>
      <c r="N28" s="9">
        <v>0</v>
      </c>
      <c r="O28" s="9"/>
      <c r="P28" s="9"/>
      <c r="Q28" s="9">
        <v>0</v>
      </c>
      <c r="R28" s="9"/>
      <c r="S28" s="9"/>
      <c r="T28" s="9">
        <v>0</v>
      </c>
      <c r="U28" s="9"/>
      <c r="V28" s="9"/>
      <c r="W28" s="9">
        <v>0</v>
      </c>
      <c r="X28" s="9"/>
      <c r="Y28" s="9"/>
      <c r="Z28" s="9">
        <v>0</v>
      </c>
      <c r="AA28" s="9"/>
      <c r="AB28" s="9"/>
    </row>
    <row r="29" spans="1:28" ht="45" customHeight="1">
      <c r="A29" s="8" t="s">
        <v>39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210</v>
      </c>
      <c r="L29" s="9">
        <v>210</v>
      </c>
      <c r="M29" s="9">
        <v>0</v>
      </c>
      <c r="N29" s="9">
        <v>0</v>
      </c>
      <c r="O29" s="9"/>
      <c r="P29" s="9"/>
      <c r="Q29" s="9">
        <v>0</v>
      </c>
      <c r="R29" s="9"/>
      <c r="S29" s="9"/>
      <c r="T29" s="9">
        <v>0</v>
      </c>
      <c r="U29" s="9"/>
      <c r="V29" s="9"/>
      <c r="W29" s="9">
        <v>0</v>
      </c>
      <c r="X29" s="9"/>
      <c r="Y29" s="9"/>
      <c r="Z29" s="9">
        <v>0</v>
      </c>
      <c r="AA29" s="9"/>
      <c r="AB29" s="9"/>
    </row>
    <row r="30" spans="1:28" ht="45" customHeight="1">
      <c r="A30" s="8" t="s">
        <v>40</v>
      </c>
      <c r="B30" s="9">
        <v>1020</v>
      </c>
      <c r="C30" s="9">
        <v>1020</v>
      </c>
      <c r="D30" s="9">
        <v>0</v>
      </c>
      <c r="E30" s="9">
        <v>0</v>
      </c>
      <c r="F30" s="9">
        <v>0</v>
      </c>
      <c r="G30" s="9">
        <v>0</v>
      </c>
      <c r="H30" s="9">
        <v>802</v>
      </c>
      <c r="I30" s="9">
        <v>617</v>
      </c>
      <c r="J30" s="9">
        <v>185</v>
      </c>
      <c r="K30" s="9">
        <v>1200</v>
      </c>
      <c r="L30" s="9">
        <v>1175</v>
      </c>
      <c r="M30" s="9">
        <v>25</v>
      </c>
      <c r="N30" s="9">
        <v>0</v>
      </c>
      <c r="O30" s="9"/>
      <c r="P30" s="9"/>
      <c r="Q30" s="9">
        <v>0</v>
      </c>
      <c r="R30" s="9"/>
      <c r="S30" s="9"/>
      <c r="T30" s="9">
        <v>0</v>
      </c>
      <c r="U30" s="9"/>
      <c r="V30" s="9"/>
      <c r="W30" s="9">
        <v>0</v>
      </c>
      <c r="X30" s="9"/>
      <c r="Y30" s="9"/>
      <c r="Z30" s="9">
        <v>0</v>
      </c>
      <c r="AA30" s="9"/>
      <c r="AB30" s="9"/>
    </row>
    <row r="31" spans="1:28" ht="45" customHeight="1">
      <c r="A31" s="8" t="s">
        <v>41</v>
      </c>
      <c r="B31" s="9">
        <v>475</v>
      </c>
      <c r="C31" s="9">
        <v>472</v>
      </c>
      <c r="D31" s="9">
        <v>3</v>
      </c>
      <c r="E31" s="9">
        <v>0</v>
      </c>
      <c r="F31" s="9">
        <v>0</v>
      </c>
      <c r="G31" s="9">
        <v>0</v>
      </c>
      <c r="H31" s="9">
        <v>997</v>
      </c>
      <c r="I31" s="9">
        <v>997</v>
      </c>
      <c r="J31" s="9">
        <v>0</v>
      </c>
      <c r="K31" s="9">
        <v>600</v>
      </c>
      <c r="L31" s="9">
        <v>600</v>
      </c>
      <c r="M31" s="9">
        <v>0</v>
      </c>
      <c r="N31" s="9">
        <v>0</v>
      </c>
      <c r="O31" s="9"/>
      <c r="P31" s="9"/>
      <c r="Q31" s="9">
        <v>0</v>
      </c>
      <c r="R31" s="9"/>
      <c r="S31" s="9"/>
      <c r="T31" s="9">
        <v>0</v>
      </c>
      <c r="U31" s="9"/>
      <c r="V31" s="9"/>
      <c r="W31" s="9">
        <v>0</v>
      </c>
      <c r="X31" s="9"/>
      <c r="Y31" s="9"/>
      <c r="Z31" s="9">
        <v>0</v>
      </c>
      <c r="AA31" s="9"/>
      <c r="AB31" s="9"/>
    </row>
    <row r="32" spans="1:28" ht="45" customHeight="1">
      <c r="A32" s="8" t="s">
        <v>42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207</v>
      </c>
      <c r="I32" s="9">
        <v>207</v>
      </c>
      <c r="J32" s="9">
        <v>0</v>
      </c>
      <c r="K32" s="9">
        <v>0</v>
      </c>
      <c r="L32" s="9"/>
      <c r="M32" s="9"/>
      <c r="N32" s="9">
        <v>0</v>
      </c>
      <c r="O32" s="9"/>
      <c r="P32" s="9"/>
      <c r="Q32" s="9">
        <v>0</v>
      </c>
      <c r="R32" s="9"/>
      <c r="S32" s="9"/>
      <c r="T32" s="9">
        <v>0</v>
      </c>
      <c r="U32" s="9"/>
      <c r="V32" s="9"/>
      <c r="W32" s="9">
        <v>0</v>
      </c>
      <c r="X32" s="9"/>
      <c r="Y32" s="9"/>
      <c r="Z32" s="9">
        <v>0</v>
      </c>
      <c r="AA32" s="9"/>
      <c r="AB32" s="9"/>
    </row>
    <row r="33" spans="1:28" ht="45" customHeight="1">
      <c r="A33" s="8" t="s">
        <v>43</v>
      </c>
      <c r="B33" s="9">
        <v>1800</v>
      </c>
      <c r="C33" s="9">
        <v>1750</v>
      </c>
      <c r="D33" s="9">
        <v>50</v>
      </c>
      <c r="E33" s="9">
        <v>0</v>
      </c>
      <c r="F33" s="9">
        <v>0</v>
      </c>
      <c r="G33" s="9">
        <v>0</v>
      </c>
      <c r="H33" s="9">
        <v>763</v>
      </c>
      <c r="I33" s="9">
        <v>763</v>
      </c>
      <c r="J33" s="9">
        <v>0</v>
      </c>
      <c r="K33" s="9">
        <v>750</v>
      </c>
      <c r="L33" s="9">
        <v>750</v>
      </c>
      <c r="M33" s="9">
        <v>0</v>
      </c>
      <c r="N33" s="9">
        <v>0</v>
      </c>
      <c r="O33" s="9"/>
      <c r="P33" s="9"/>
      <c r="Q33" s="9">
        <v>0</v>
      </c>
      <c r="R33" s="9"/>
      <c r="S33" s="9"/>
      <c r="T33" s="9">
        <v>0</v>
      </c>
      <c r="U33" s="9"/>
      <c r="V33" s="9"/>
      <c r="W33" s="9">
        <v>0</v>
      </c>
      <c r="X33" s="9"/>
      <c r="Y33" s="9"/>
      <c r="Z33" s="9">
        <v>0</v>
      </c>
      <c r="AA33" s="9"/>
      <c r="AB33" s="9"/>
    </row>
    <row r="34" spans="1:28" ht="45" customHeight="1">
      <c r="A34" s="8" t="s">
        <v>44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502</v>
      </c>
      <c r="L34" s="9">
        <v>478</v>
      </c>
      <c r="M34" s="9">
        <v>24</v>
      </c>
      <c r="N34" s="9">
        <v>0</v>
      </c>
      <c r="O34" s="9">
        <v>0</v>
      </c>
      <c r="P34" s="9"/>
      <c r="Q34" s="9">
        <v>0</v>
      </c>
      <c r="R34" s="9"/>
      <c r="S34" s="9"/>
      <c r="T34" s="9">
        <v>0</v>
      </c>
      <c r="U34" s="9"/>
      <c r="V34" s="9"/>
      <c r="W34" s="9">
        <v>0</v>
      </c>
      <c r="X34" s="9"/>
      <c r="Y34" s="9"/>
      <c r="Z34" s="9">
        <v>0</v>
      </c>
      <c r="AA34" s="9"/>
      <c r="AB34" s="9"/>
    </row>
    <row r="35" spans="1:28" ht="45" customHeight="1">
      <c r="A35" s="8" t="s">
        <v>45</v>
      </c>
      <c r="B35" s="9">
        <v>1500</v>
      </c>
      <c r="C35" s="9">
        <v>1500</v>
      </c>
      <c r="D35" s="9">
        <v>0</v>
      </c>
      <c r="E35" s="9">
        <v>0</v>
      </c>
      <c r="F35" s="9">
        <v>0</v>
      </c>
      <c r="G35" s="9">
        <v>0</v>
      </c>
      <c r="H35" s="9">
        <v>853</v>
      </c>
      <c r="I35" s="9">
        <v>837</v>
      </c>
      <c r="J35" s="9">
        <v>16</v>
      </c>
      <c r="K35" s="9">
        <v>235</v>
      </c>
      <c r="L35" s="9">
        <v>235</v>
      </c>
      <c r="M35" s="9">
        <v>0</v>
      </c>
      <c r="N35" s="9">
        <v>0</v>
      </c>
      <c r="O35" s="9"/>
      <c r="P35" s="9"/>
      <c r="Q35" s="9">
        <v>0</v>
      </c>
      <c r="R35" s="9"/>
      <c r="S35" s="9"/>
      <c r="T35" s="9">
        <v>0</v>
      </c>
      <c r="U35" s="9"/>
      <c r="V35" s="9"/>
      <c r="W35" s="9">
        <v>0</v>
      </c>
      <c r="X35" s="9"/>
      <c r="Y35" s="9"/>
      <c r="Z35" s="9">
        <v>0</v>
      </c>
      <c r="AA35" s="9"/>
      <c r="AB35" s="9"/>
    </row>
    <row r="36" spans="1:28" ht="45" customHeight="1">
      <c r="A36" s="8" t="s">
        <v>46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201</v>
      </c>
      <c r="I36" s="9">
        <v>16</v>
      </c>
      <c r="J36" s="9">
        <v>185</v>
      </c>
      <c r="K36" s="9">
        <v>789</v>
      </c>
      <c r="L36" s="9">
        <v>786</v>
      </c>
      <c r="M36" s="9">
        <v>3</v>
      </c>
      <c r="N36" s="9">
        <v>0</v>
      </c>
      <c r="O36" s="9"/>
      <c r="P36" s="9"/>
      <c r="Q36" s="9">
        <v>0</v>
      </c>
      <c r="R36" s="9"/>
      <c r="S36" s="9"/>
      <c r="T36" s="9">
        <v>0</v>
      </c>
      <c r="U36" s="9"/>
      <c r="V36" s="9"/>
      <c r="W36" s="9">
        <v>0</v>
      </c>
      <c r="X36" s="9"/>
      <c r="Y36" s="9"/>
      <c r="Z36" s="9">
        <v>0</v>
      </c>
      <c r="AA36" s="9"/>
      <c r="AB36" s="9"/>
    </row>
    <row r="37" spans="1:28" ht="45" customHeight="1">
      <c r="A37" s="8" t="s">
        <v>47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350</v>
      </c>
      <c r="L37" s="9">
        <v>350</v>
      </c>
      <c r="M37" s="9">
        <v>0</v>
      </c>
      <c r="N37" s="9">
        <v>0</v>
      </c>
      <c r="O37" s="9"/>
      <c r="P37" s="9"/>
      <c r="Q37" s="9">
        <v>0</v>
      </c>
      <c r="R37" s="9"/>
      <c r="S37" s="9"/>
      <c r="T37" s="9">
        <v>0</v>
      </c>
      <c r="U37" s="9"/>
      <c r="V37" s="9"/>
      <c r="W37" s="9">
        <v>0</v>
      </c>
      <c r="X37" s="9"/>
      <c r="Y37" s="9"/>
      <c r="Z37" s="9">
        <v>0</v>
      </c>
      <c r="AA37" s="9"/>
      <c r="AB37" s="9"/>
    </row>
    <row r="38" spans="1:28" ht="45" customHeight="1">
      <c r="A38" s="8" t="s">
        <v>48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2081</v>
      </c>
      <c r="I38" s="9">
        <v>1283</v>
      </c>
      <c r="J38" s="9">
        <v>798</v>
      </c>
      <c r="K38" s="9">
        <v>600</v>
      </c>
      <c r="L38" s="9">
        <v>600</v>
      </c>
      <c r="M38" s="9">
        <v>0</v>
      </c>
      <c r="N38" s="9">
        <v>0</v>
      </c>
      <c r="O38" s="9"/>
      <c r="P38" s="9"/>
      <c r="Q38" s="9">
        <v>0</v>
      </c>
      <c r="R38" s="9"/>
      <c r="S38" s="9"/>
      <c r="T38" s="9">
        <v>0</v>
      </c>
      <c r="U38" s="9"/>
      <c r="V38" s="9"/>
      <c r="W38" s="9">
        <v>0</v>
      </c>
      <c r="X38" s="9"/>
      <c r="Y38" s="9"/>
      <c r="Z38" s="9">
        <v>0</v>
      </c>
      <c r="AA38" s="9"/>
      <c r="AB38" s="9"/>
    </row>
    <row r="39" spans="1:28" ht="45" customHeight="1">
      <c r="A39" s="8" t="s">
        <v>49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374</v>
      </c>
      <c r="I39" s="9">
        <v>284</v>
      </c>
      <c r="J39" s="9">
        <v>90</v>
      </c>
      <c r="K39" s="9">
        <v>0</v>
      </c>
      <c r="L39" s="9">
        <v>0</v>
      </c>
      <c r="M39" s="9">
        <v>0</v>
      </c>
      <c r="N39" s="9">
        <v>0</v>
      </c>
      <c r="O39" s="9"/>
      <c r="P39" s="9"/>
      <c r="Q39" s="9">
        <v>0</v>
      </c>
      <c r="R39" s="9"/>
      <c r="S39" s="9"/>
      <c r="T39" s="9">
        <v>0</v>
      </c>
      <c r="U39" s="9"/>
      <c r="V39" s="9"/>
      <c r="W39" s="9">
        <v>0</v>
      </c>
      <c r="X39" s="9"/>
      <c r="Y39" s="9"/>
      <c r="Z39" s="9">
        <v>0</v>
      </c>
      <c r="AA39" s="9"/>
      <c r="AB39" s="9"/>
    </row>
    <row r="40" spans="1:28" ht="45" customHeight="1">
      <c r="A40" s="8" t="s">
        <v>50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1685</v>
      </c>
      <c r="I40" s="9">
        <v>1685</v>
      </c>
      <c r="J40" s="9">
        <v>0</v>
      </c>
      <c r="K40" s="9">
        <v>220</v>
      </c>
      <c r="L40" s="9">
        <v>220</v>
      </c>
      <c r="M40" s="9">
        <v>0</v>
      </c>
      <c r="N40" s="9">
        <v>0</v>
      </c>
      <c r="O40" s="9"/>
      <c r="P40" s="9"/>
      <c r="Q40" s="9">
        <v>0</v>
      </c>
      <c r="R40" s="9"/>
      <c r="S40" s="9"/>
      <c r="T40" s="9">
        <v>0</v>
      </c>
      <c r="U40" s="9"/>
      <c r="V40" s="9"/>
      <c r="W40" s="9">
        <v>0</v>
      </c>
      <c r="X40" s="9"/>
      <c r="Y40" s="9"/>
      <c r="Z40" s="9">
        <v>0</v>
      </c>
      <c r="AA40" s="9"/>
      <c r="AB40" s="9"/>
    </row>
    <row r="41" spans="1:28" ht="45" customHeight="1">
      <c r="A41" s="8" t="s">
        <v>51</v>
      </c>
      <c r="B41" s="9">
        <v>2820</v>
      </c>
      <c r="C41" s="9">
        <v>2805</v>
      </c>
      <c r="D41" s="9">
        <v>15</v>
      </c>
      <c r="E41" s="9">
        <v>1371</v>
      </c>
      <c r="F41" s="9">
        <v>1354</v>
      </c>
      <c r="G41" s="9">
        <v>17</v>
      </c>
      <c r="H41" s="9">
        <v>2120</v>
      </c>
      <c r="I41" s="9">
        <v>2120</v>
      </c>
      <c r="J41" s="9">
        <v>0</v>
      </c>
      <c r="K41" s="9">
        <v>1300</v>
      </c>
      <c r="L41" s="9">
        <v>1300</v>
      </c>
      <c r="M41" s="9">
        <v>0</v>
      </c>
      <c r="N41" s="9">
        <v>0</v>
      </c>
      <c r="O41" s="9">
        <v>0</v>
      </c>
      <c r="P41" s="9">
        <v>0</v>
      </c>
      <c r="Q41" s="9">
        <v>1440</v>
      </c>
      <c r="R41" s="9">
        <v>1440</v>
      </c>
      <c r="S41" s="9">
        <v>0</v>
      </c>
      <c r="T41" s="9">
        <v>0</v>
      </c>
      <c r="U41" s="9">
        <v>0</v>
      </c>
      <c r="V41" s="9"/>
      <c r="W41" s="9">
        <v>0</v>
      </c>
      <c r="X41" s="9">
        <v>0</v>
      </c>
      <c r="Y41" s="9"/>
      <c r="Z41" s="9">
        <v>0</v>
      </c>
      <c r="AA41" s="9"/>
      <c r="AB41" s="9"/>
    </row>
    <row r="42" spans="1:28" ht="45" customHeight="1">
      <c r="A42" s="8" t="s">
        <v>52</v>
      </c>
      <c r="B42" s="9">
        <v>1200</v>
      </c>
      <c r="C42" s="9">
        <v>1200</v>
      </c>
      <c r="D42" s="9">
        <v>0</v>
      </c>
      <c r="E42" s="9">
        <v>1050</v>
      </c>
      <c r="F42" s="9">
        <v>1050</v>
      </c>
      <c r="G42" s="9">
        <v>0</v>
      </c>
      <c r="H42" s="9">
        <v>1445</v>
      </c>
      <c r="I42" s="9">
        <v>1445</v>
      </c>
      <c r="J42" s="9">
        <v>0</v>
      </c>
      <c r="K42" s="9">
        <v>150</v>
      </c>
      <c r="L42" s="9">
        <v>150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/>
      <c r="V42" s="9"/>
      <c r="W42" s="9">
        <v>0</v>
      </c>
      <c r="X42" s="9"/>
      <c r="Y42" s="9"/>
      <c r="Z42" s="9">
        <v>0</v>
      </c>
      <c r="AA42" s="9"/>
      <c r="AB42" s="9"/>
    </row>
    <row r="43" spans="1:28" ht="45" customHeight="1">
      <c r="A43" s="8" t="s">
        <v>53</v>
      </c>
      <c r="B43" s="9">
        <v>1000</v>
      </c>
      <c r="C43" s="9">
        <v>0</v>
      </c>
      <c r="D43" s="9">
        <v>1000</v>
      </c>
      <c r="E43" s="9">
        <v>0</v>
      </c>
      <c r="F43" s="9">
        <v>0</v>
      </c>
      <c r="G43" s="9">
        <v>0</v>
      </c>
      <c r="H43" s="9">
        <v>1816</v>
      </c>
      <c r="I43" s="9">
        <v>0</v>
      </c>
      <c r="J43" s="9">
        <v>1816</v>
      </c>
      <c r="K43" s="9">
        <v>500</v>
      </c>
      <c r="L43" s="9">
        <v>0</v>
      </c>
      <c r="M43" s="9">
        <v>500</v>
      </c>
      <c r="N43" s="9">
        <v>0</v>
      </c>
      <c r="O43" s="9">
        <v>0</v>
      </c>
      <c r="P43" s="9"/>
      <c r="Q43" s="9">
        <v>0</v>
      </c>
      <c r="R43" s="9"/>
      <c r="S43" s="9"/>
      <c r="T43" s="9">
        <v>0</v>
      </c>
      <c r="U43" s="9"/>
      <c r="V43" s="9"/>
      <c r="W43" s="9">
        <v>0</v>
      </c>
      <c r="X43" s="9"/>
      <c r="Y43" s="9"/>
      <c r="Z43" s="9">
        <v>0</v>
      </c>
      <c r="AA43" s="9"/>
      <c r="AB43" s="9"/>
    </row>
    <row r="44" spans="1:28" ht="45" customHeight="1">
      <c r="A44" s="8" t="s">
        <v>54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5708</v>
      </c>
      <c r="I44" s="9">
        <v>4748</v>
      </c>
      <c r="J44" s="9">
        <v>960</v>
      </c>
      <c r="K44" s="9">
        <v>1601</v>
      </c>
      <c r="L44" s="9">
        <v>1572</v>
      </c>
      <c r="M44" s="9">
        <v>29</v>
      </c>
      <c r="N44" s="9">
        <v>0</v>
      </c>
      <c r="O44" s="9">
        <v>0</v>
      </c>
      <c r="P44" s="9">
        <v>0</v>
      </c>
      <c r="Q44" s="9">
        <v>0</v>
      </c>
      <c r="R44" s="9"/>
      <c r="S44" s="9"/>
      <c r="T44" s="9">
        <v>0</v>
      </c>
      <c r="U44" s="9"/>
      <c r="V44" s="9"/>
      <c r="W44" s="9">
        <v>0</v>
      </c>
      <c r="X44" s="9"/>
      <c r="Y44" s="9"/>
      <c r="Z44" s="9">
        <v>0</v>
      </c>
      <c r="AA44" s="9"/>
      <c r="AB44" s="9"/>
    </row>
    <row r="45" spans="1:28" ht="45" customHeight="1">
      <c r="A45" s="8" t="s">
        <v>55</v>
      </c>
      <c r="B45" s="9">
        <v>3962</v>
      </c>
      <c r="C45" s="9">
        <v>3962</v>
      </c>
      <c r="D45" s="9">
        <v>0</v>
      </c>
      <c r="E45" s="9">
        <v>0</v>
      </c>
      <c r="F45" s="9">
        <v>0</v>
      </c>
      <c r="G45" s="9">
        <v>0</v>
      </c>
      <c r="H45" s="9">
        <v>1756</v>
      </c>
      <c r="I45" s="9">
        <v>1756</v>
      </c>
      <c r="J45" s="9">
        <v>0</v>
      </c>
      <c r="K45" s="9">
        <v>2500</v>
      </c>
      <c r="L45" s="9">
        <v>2500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/>
      <c r="S45" s="9"/>
      <c r="T45" s="9">
        <v>0</v>
      </c>
      <c r="U45" s="9"/>
      <c r="V45" s="9"/>
      <c r="W45" s="9">
        <v>0</v>
      </c>
      <c r="X45" s="9"/>
      <c r="Y45" s="9"/>
      <c r="Z45" s="9">
        <v>0</v>
      </c>
      <c r="AA45" s="9"/>
      <c r="AB45" s="9"/>
    </row>
    <row r="46" spans="1:28" ht="45" customHeight="1">
      <c r="A46" s="8" t="s">
        <v>56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884</v>
      </c>
      <c r="I46" s="9">
        <v>884</v>
      </c>
      <c r="J46" s="9">
        <v>0</v>
      </c>
      <c r="K46" s="9">
        <v>982</v>
      </c>
      <c r="L46" s="9">
        <v>982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/>
      <c r="S46" s="9"/>
      <c r="T46" s="9">
        <v>0</v>
      </c>
      <c r="U46" s="9"/>
      <c r="V46" s="9"/>
      <c r="W46" s="9">
        <v>0</v>
      </c>
      <c r="X46" s="9"/>
      <c r="Y46" s="9"/>
      <c r="Z46" s="9">
        <v>0</v>
      </c>
      <c r="AA46" s="9"/>
      <c r="AB46" s="9"/>
    </row>
    <row r="47" spans="1:28" ht="45" customHeight="1">
      <c r="A47" s="8" t="s">
        <v>57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2237</v>
      </c>
      <c r="I47" s="9">
        <v>2237</v>
      </c>
      <c r="J47" s="9">
        <v>0</v>
      </c>
      <c r="K47" s="9">
        <v>2529</v>
      </c>
      <c r="L47" s="9">
        <v>2529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/>
      <c r="AB47" s="9"/>
    </row>
    <row r="48" spans="1:28" ht="45" customHeight="1">
      <c r="A48" s="8" t="s">
        <v>101</v>
      </c>
      <c r="B48" s="9">
        <v>6500</v>
      </c>
      <c r="C48" s="9">
        <v>6500</v>
      </c>
      <c r="D48" s="9">
        <v>0</v>
      </c>
      <c r="E48" s="9">
        <v>800</v>
      </c>
      <c r="F48" s="9">
        <v>800</v>
      </c>
      <c r="G48" s="9">
        <v>0</v>
      </c>
      <c r="H48" s="9">
        <v>6073</v>
      </c>
      <c r="I48" s="9">
        <v>6073</v>
      </c>
      <c r="J48" s="9">
        <v>0</v>
      </c>
      <c r="K48" s="9">
        <v>1594</v>
      </c>
      <c r="L48" s="9">
        <v>1594</v>
      </c>
      <c r="M48" s="9">
        <v>0</v>
      </c>
      <c r="N48" s="9">
        <v>0</v>
      </c>
      <c r="O48" s="9">
        <v>0</v>
      </c>
      <c r="P48" s="9">
        <v>0</v>
      </c>
      <c r="Q48" s="9">
        <v>165</v>
      </c>
      <c r="R48" s="9">
        <v>165</v>
      </c>
      <c r="S48" s="9">
        <v>0</v>
      </c>
      <c r="T48" s="9">
        <v>0</v>
      </c>
      <c r="U48" s="9"/>
      <c r="V48" s="9"/>
      <c r="W48" s="9">
        <v>0</v>
      </c>
      <c r="X48" s="9"/>
      <c r="Y48" s="9"/>
      <c r="Z48" s="9">
        <v>0</v>
      </c>
      <c r="AA48" s="9"/>
      <c r="AB48" s="9"/>
    </row>
    <row r="49" spans="1:28" ht="45" customHeight="1">
      <c r="A49" s="8" t="s">
        <v>59</v>
      </c>
      <c r="B49" s="9">
        <v>1980</v>
      </c>
      <c r="C49" s="9">
        <v>1980</v>
      </c>
      <c r="D49" s="9">
        <v>0</v>
      </c>
      <c r="E49" s="9">
        <v>2184</v>
      </c>
      <c r="F49" s="9">
        <v>2184</v>
      </c>
      <c r="G49" s="9">
        <v>0</v>
      </c>
      <c r="H49" s="9">
        <v>7099</v>
      </c>
      <c r="I49" s="9">
        <v>7099</v>
      </c>
      <c r="J49" s="9">
        <v>0</v>
      </c>
      <c r="K49" s="9">
        <v>984</v>
      </c>
      <c r="L49" s="9">
        <v>984</v>
      </c>
      <c r="M49" s="9">
        <v>0</v>
      </c>
      <c r="N49" s="9">
        <v>0</v>
      </c>
      <c r="O49" s="9">
        <v>0</v>
      </c>
      <c r="P49" s="9">
        <v>0</v>
      </c>
      <c r="Q49" s="9">
        <v>217</v>
      </c>
      <c r="R49" s="9">
        <v>217</v>
      </c>
      <c r="S49" s="9">
        <v>0</v>
      </c>
      <c r="T49" s="9">
        <v>0</v>
      </c>
      <c r="U49" s="9"/>
      <c r="V49" s="9"/>
      <c r="W49" s="9">
        <v>0</v>
      </c>
      <c r="X49" s="9"/>
      <c r="Y49" s="9"/>
      <c r="Z49" s="9">
        <v>0</v>
      </c>
      <c r="AA49" s="9"/>
      <c r="AB49" s="9"/>
    </row>
    <row r="50" spans="1:28" ht="45" customHeight="1">
      <c r="A50" s="8" t="s">
        <v>60</v>
      </c>
      <c r="B50" s="9">
        <v>0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7212</v>
      </c>
      <c r="I50" s="9">
        <v>7212</v>
      </c>
      <c r="J50" s="9">
        <v>0</v>
      </c>
      <c r="K50" s="9">
        <v>2252</v>
      </c>
      <c r="L50" s="9">
        <v>2252</v>
      </c>
      <c r="M50" s="9">
        <v>0</v>
      </c>
      <c r="N50" s="9">
        <v>0</v>
      </c>
      <c r="O50" s="9"/>
      <c r="P50" s="9"/>
      <c r="Q50" s="9">
        <v>0</v>
      </c>
      <c r="R50" s="9"/>
      <c r="S50" s="9"/>
      <c r="T50" s="9">
        <v>0</v>
      </c>
      <c r="U50" s="9"/>
      <c r="V50" s="9"/>
      <c r="W50" s="9">
        <v>0</v>
      </c>
      <c r="X50" s="9"/>
      <c r="Y50" s="9"/>
      <c r="Z50" s="9">
        <v>0</v>
      </c>
      <c r="AA50" s="9"/>
      <c r="AB50" s="9"/>
    </row>
    <row r="51" spans="1:28" ht="45" customHeight="1">
      <c r="A51" s="8" t="s">
        <v>61</v>
      </c>
      <c r="B51" s="9">
        <v>0</v>
      </c>
      <c r="C51" s="9">
        <v>0</v>
      </c>
      <c r="D51" s="9">
        <v>0</v>
      </c>
      <c r="E51" s="9">
        <v>610</v>
      </c>
      <c r="F51" s="9">
        <v>610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3300</v>
      </c>
      <c r="AA51" s="9">
        <v>3300</v>
      </c>
      <c r="AB51" s="9"/>
    </row>
    <row r="52" spans="1:28" ht="45" customHeight="1">
      <c r="A52" s="8" t="s">
        <v>62</v>
      </c>
      <c r="B52" s="9">
        <v>1500</v>
      </c>
      <c r="C52" s="9">
        <v>1500</v>
      </c>
      <c r="D52" s="9">
        <v>0</v>
      </c>
      <c r="E52" s="9">
        <v>1000</v>
      </c>
      <c r="F52" s="9">
        <v>1000</v>
      </c>
      <c r="G52" s="9">
        <v>0</v>
      </c>
      <c r="H52" s="9">
        <v>4755</v>
      </c>
      <c r="I52" s="9">
        <v>4755</v>
      </c>
      <c r="J52" s="9">
        <v>0</v>
      </c>
      <c r="K52" s="9">
        <v>2072</v>
      </c>
      <c r="L52" s="9">
        <v>2072</v>
      </c>
      <c r="M52" s="9">
        <v>0</v>
      </c>
      <c r="N52" s="9">
        <v>0</v>
      </c>
      <c r="O52" s="9">
        <v>0</v>
      </c>
      <c r="P52" s="9">
        <v>0</v>
      </c>
      <c r="Q52" s="9">
        <v>270</v>
      </c>
      <c r="R52" s="9">
        <v>270</v>
      </c>
      <c r="S52" s="9">
        <v>0</v>
      </c>
      <c r="T52" s="9">
        <v>0</v>
      </c>
      <c r="U52" s="9"/>
      <c r="V52" s="9"/>
      <c r="W52" s="9">
        <v>0</v>
      </c>
      <c r="X52" s="9"/>
      <c r="Y52" s="9"/>
      <c r="Z52" s="9">
        <v>0</v>
      </c>
      <c r="AA52" s="9"/>
      <c r="AB52" s="9"/>
    </row>
    <row r="53" spans="1:28" ht="45" customHeight="1">
      <c r="A53" s="8" t="s">
        <v>63</v>
      </c>
      <c r="B53" s="9">
        <v>1100</v>
      </c>
      <c r="C53" s="9">
        <v>1100</v>
      </c>
      <c r="D53" s="9">
        <v>0</v>
      </c>
      <c r="E53" s="9">
        <v>0</v>
      </c>
      <c r="F53" s="9">
        <v>0</v>
      </c>
      <c r="G53" s="9">
        <v>0</v>
      </c>
      <c r="H53" s="9">
        <v>3956</v>
      </c>
      <c r="I53" s="9">
        <v>3956</v>
      </c>
      <c r="J53" s="9">
        <v>0</v>
      </c>
      <c r="K53" s="9">
        <v>989</v>
      </c>
      <c r="L53" s="9">
        <v>989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/>
      <c r="S53" s="9"/>
      <c r="T53" s="9">
        <v>0</v>
      </c>
      <c r="U53" s="9"/>
      <c r="V53" s="9"/>
      <c r="W53" s="9">
        <v>0</v>
      </c>
      <c r="X53" s="9"/>
      <c r="Y53" s="9"/>
      <c r="Z53" s="9">
        <v>0</v>
      </c>
      <c r="AA53" s="9"/>
      <c r="AB53" s="9"/>
    </row>
    <row r="54" spans="1:28" ht="45" customHeight="1">
      <c r="A54" s="8" t="s">
        <v>64</v>
      </c>
      <c r="B54" s="9">
        <v>2383</v>
      </c>
      <c r="C54" s="9">
        <v>2383</v>
      </c>
      <c r="D54" s="9">
        <v>0</v>
      </c>
      <c r="E54" s="9">
        <v>0</v>
      </c>
      <c r="F54" s="9">
        <v>0</v>
      </c>
      <c r="G54" s="9">
        <v>0</v>
      </c>
      <c r="H54" s="9">
        <v>2594</v>
      </c>
      <c r="I54" s="9">
        <v>2594</v>
      </c>
      <c r="J54" s="9">
        <v>0</v>
      </c>
      <c r="K54" s="9">
        <v>950</v>
      </c>
      <c r="L54" s="9">
        <v>950</v>
      </c>
      <c r="M54" s="9">
        <v>0</v>
      </c>
      <c r="N54" s="9">
        <v>0</v>
      </c>
      <c r="O54" s="9">
        <v>0</v>
      </c>
      <c r="P54" s="9">
        <v>0</v>
      </c>
      <c r="Q54" s="9">
        <v>2031</v>
      </c>
      <c r="R54" s="9">
        <v>2031</v>
      </c>
      <c r="S54" s="9">
        <v>0</v>
      </c>
      <c r="T54" s="9">
        <v>0</v>
      </c>
      <c r="U54" s="9"/>
      <c r="V54" s="9"/>
      <c r="W54" s="9">
        <v>0</v>
      </c>
      <c r="X54" s="9"/>
      <c r="Y54" s="9"/>
      <c r="Z54" s="9">
        <v>0</v>
      </c>
      <c r="AA54" s="9"/>
      <c r="AB54" s="9"/>
    </row>
    <row r="55" spans="1:28" ht="45" customHeight="1">
      <c r="A55" s="8" t="s">
        <v>65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5138</v>
      </c>
      <c r="I55" s="9">
        <v>0</v>
      </c>
      <c r="J55" s="9">
        <v>5138</v>
      </c>
      <c r="K55" s="9">
        <v>500</v>
      </c>
      <c r="L55" s="9">
        <v>0</v>
      </c>
      <c r="M55" s="9">
        <v>500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/>
      <c r="V55" s="9"/>
      <c r="W55" s="9">
        <v>0</v>
      </c>
      <c r="X55" s="9"/>
      <c r="Y55" s="9"/>
      <c r="Z55" s="9">
        <v>0</v>
      </c>
      <c r="AA55" s="9"/>
      <c r="AB55" s="9"/>
    </row>
    <row r="56" spans="1:28" ht="45" customHeight="1">
      <c r="A56" s="8" t="s">
        <v>66</v>
      </c>
      <c r="B56" s="9">
        <v>1304</v>
      </c>
      <c r="C56" s="9">
        <v>0</v>
      </c>
      <c r="D56" s="9">
        <v>1304</v>
      </c>
      <c r="E56" s="9">
        <v>0</v>
      </c>
      <c r="F56" s="9">
        <v>0</v>
      </c>
      <c r="G56" s="9">
        <v>0</v>
      </c>
      <c r="H56" s="9">
        <v>5285</v>
      </c>
      <c r="I56" s="9">
        <v>0</v>
      </c>
      <c r="J56" s="9">
        <v>5285</v>
      </c>
      <c r="K56" s="9">
        <v>300</v>
      </c>
      <c r="L56" s="9">
        <v>0</v>
      </c>
      <c r="M56" s="9">
        <v>300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/>
      <c r="V56" s="9"/>
      <c r="W56" s="9">
        <v>0</v>
      </c>
      <c r="X56" s="9"/>
      <c r="Y56" s="9"/>
      <c r="Z56" s="9">
        <v>0</v>
      </c>
      <c r="AA56" s="9"/>
      <c r="AB56" s="9"/>
    </row>
    <row r="57" spans="1:28" ht="45" customHeight="1">
      <c r="A57" s="8" t="s">
        <v>67</v>
      </c>
      <c r="B57" s="9">
        <v>7116</v>
      </c>
      <c r="C57" s="9">
        <v>7116</v>
      </c>
      <c r="D57" s="9">
        <v>0</v>
      </c>
      <c r="E57" s="9">
        <v>3500</v>
      </c>
      <c r="F57" s="9">
        <v>3500</v>
      </c>
      <c r="G57" s="9">
        <v>0</v>
      </c>
      <c r="H57" s="9">
        <v>11536</v>
      </c>
      <c r="I57" s="9">
        <v>10799</v>
      </c>
      <c r="J57" s="9">
        <v>737</v>
      </c>
      <c r="K57" s="9">
        <v>5600</v>
      </c>
      <c r="L57" s="9">
        <v>5522</v>
      </c>
      <c r="M57" s="9">
        <v>78</v>
      </c>
      <c r="N57" s="9">
        <v>0</v>
      </c>
      <c r="O57" s="9">
        <v>0</v>
      </c>
      <c r="P57" s="9">
        <v>0</v>
      </c>
      <c r="Q57" s="9">
        <v>0</v>
      </c>
      <c r="R57" s="9"/>
      <c r="S57" s="9"/>
      <c r="T57" s="9">
        <v>0</v>
      </c>
      <c r="U57" s="9"/>
      <c r="V57" s="9"/>
      <c r="W57" s="9">
        <v>0</v>
      </c>
      <c r="X57" s="9"/>
      <c r="Y57" s="9"/>
      <c r="Z57" s="9">
        <v>0</v>
      </c>
      <c r="AA57" s="9"/>
      <c r="AB57" s="9"/>
    </row>
    <row r="58" spans="1:28" ht="45" customHeight="1">
      <c r="A58" s="8" t="s">
        <v>68</v>
      </c>
      <c r="B58" s="9">
        <v>2900</v>
      </c>
      <c r="C58" s="9">
        <v>2900</v>
      </c>
      <c r="D58" s="9">
        <v>0</v>
      </c>
      <c r="E58" s="9">
        <v>0</v>
      </c>
      <c r="F58" s="9">
        <v>0</v>
      </c>
      <c r="G58" s="9">
        <v>0</v>
      </c>
      <c r="H58" s="9">
        <v>6744</v>
      </c>
      <c r="I58" s="9">
        <v>6744</v>
      </c>
      <c r="J58" s="9">
        <v>0</v>
      </c>
      <c r="K58" s="9">
        <v>2500</v>
      </c>
      <c r="L58" s="9">
        <v>2500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/>
      <c r="S58" s="9"/>
      <c r="T58" s="9">
        <v>0</v>
      </c>
      <c r="U58" s="9"/>
      <c r="V58" s="9"/>
      <c r="W58" s="9">
        <v>0</v>
      </c>
      <c r="X58" s="9"/>
      <c r="Y58" s="9"/>
      <c r="Z58" s="9">
        <v>0</v>
      </c>
      <c r="AA58" s="9"/>
      <c r="AB58" s="9"/>
    </row>
    <row r="59" spans="1:28" ht="45" customHeight="1">
      <c r="A59" s="8" t="s">
        <v>69</v>
      </c>
      <c r="B59" s="9">
        <v>0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5097</v>
      </c>
      <c r="I59" s="9">
        <v>4674</v>
      </c>
      <c r="J59" s="9">
        <v>423</v>
      </c>
      <c r="K59" s="9">
        <v>3294</v>
      </c>
      <c r="L59" s="9">
        <v>3000</v>
      </c>
      <c r="M59" s="9">
        <v>294</v>
      </c>
      <c r="N59" s="9">
        <v>0</v>
      </c>
      <c r="O59" s="9">
        <v>0</v>
      </c>
      <c r="P59" s="9"/>
      <c r="Q59" s="9">
        <v>0</v>
      </c>
      <c r="R59" s="9"/>
      <c r="S59" s="9"/>
      <c r="T59" s="9">
        <v>0</v>
      </c>
      <c r="U59" s="9"/>
      <c r="V59" s="9"/>
      <c r="W59" s="9">
        <v>0</v>
      </c>
      <c r="X59" s="9"/>
      <c r="Y59" s="9"/>
      <c r="Z59" s="9">
        <v>0</v>
      </c>
      <c r="AA59" s="9"/>
      <c r="AB59" s="9"/>
    </row>
    <row r="60" spans="1:28" ht="45" customHeight="1">
      <c r="A60" s="8" t="s">
        <v>70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8265</v>
      </c>
      <c r="I60" s="9">
        <v>7349</v>
      </c>
      <c r="J60" s="9">
        <v>916</v>
      </c>
      <c r="K60" s="9">
        <v>1860</v>
      </c>
      <c r="L60" s="9">
        <v>1850</v>
      </c>
      <c r="M60" s="9">
        <v>10</v>
      </c>
      <c r="N60" s="9">
        <v>0</v>
      </c>
      <c r="O60" s="9">
        <v>0</v>
      </c>
      <c r="P60" s="9">
        <v>0</v>
      </c>
      <c r="Q60" s="9">
        <v>0</v>
      </c>
      <c r="R60" s="9"/>
      <c r="S60" s="9"/>
      <c r="T60" s="9">
        <v>0</v>
      </c>
      <c r="U60" s="9"/>
      <c r="V60" s="9"/>
      <c r="W60" s="9">
        <v>0</v>
      </c>
      <c r="X60" s="9"/>
      <c r="Y60" s="9"/>
      <c r="Z60" s="9">
        <v>0</v>
      </c>
      <c r="AA60" s="9"/>
      <c r="AB60" s="9"/>
    </row>
    <row r="61" spans="1:28" ht="45" customHeight="1">
      <c r="A61" s="8" t="s">
        <v>71</v>
      </c>
      <c r="B61" s="9">
        <v>4500</v>
      </c>
      <c r="C61" s="9">
        <v>4500</v>
      </c>
      <c r="D61" s="9">
        <v>0</v>
      </c>
      <c r="E61" s="9">
        <v>5200</v>
      </c>
      <c r="F61" s="9">
        <v>5200</v>
      </c>
      <c r="G61" s="9">
        <v>0</v>
      </c>
      <c r="H61" s="9">
        <v>5489</v>
      </c>
      <c r="I61" s="9">
        <v>5489</v>
      </c>
      <c r="J61" s="9">
        <v>0</v>
      </c>
      <c r="K61" s="9">
        <v>3850</v>
      </c>
      <c r="L61" s="9">
        <v>3850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/>
      <c r="T61" s="9">
        <v>0</v>
      </c>
      <c r="U61" s="9"/>
      <c r="V61" s="9"/>
      <c r="W61" s="9">
        <v>0</v>
      </c>
      <c r="X61" s="9"/>
      <c r="Y61" s="9"/>
      <c r="Z61" s="9">
        <v>0</v>
      </c>
      <c r="AA61" s="9"/>
      <c r="AB61" s="9"/>
    </row>
    <row r="62" spans="1:28" ht="45" customHeight="1">
      <c r="A62" s="8" t="s">
        <v>72</v>
      </c>
      <c r="B62" s="9">
        <v>15760</v>
      </c>
      <c r="C62" s="9">
        <v>15760</v>
      </c>
      <c r="D62" s="9">
        <v>0</v>
      </c>
      <c r="E62" s="9">
        <v>9840</v>
      </c>
      <c r="F62" s="9">
        <v>9840</v>
      </c>
      <c r="G62" s="9">
        <v>0</v>
      </c>
      <c r="H62" s="9">
        <v>10251</v>
      </c>
      <c r="I62" s="9">
        <v>10251</v>
      </c>
      <c r="J62" s="9">
        <v>0</v>
      </c>
      <c r="K62" s="9">
        <v>3700</v>
      </c>
      <c r="L62" s="9">
        <v>3700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/>
      <c r="V62" s="9"/>
      <c r="W62" s="9">
        <v>0</v>
      </c>
      <c r="X62" s="9"/>
      <c r="Y62" s="9"/>
      <c r="Z62" s="9">
        <v>0</v>
      </c>
      <c r="AA62" s="9"/>
      <c r="AB62" s="9"/>
    </row>
    <row r="63" spans="1:28" ht="45" customHeight="1">
      <c r="A63" s="8" t="s">
        <v>73</v>
      </c>
      <c r="B63" s="9">
        <v>2200</v>
      </c>
      <c r="C63" s="9">
        <v>0</v>
      </c>
      <c r="D63" s="9">
        <v>2200</v>
      </c>
      <c r="E63" s="9">
        <v>0</v>
      </c>
      <c r="F63" s="9">
        <v>0</v>
      </c>
      <c r="G63" s="9">
        <v>0</v>
      </c>
      <c r="H63" s="9">
        <v>6109</v>
      </c>
      <c r="I63" s="9">
        <v>0</v>
      </c>
      <c r="J63" s="9">
        <v>6109</v>
      </c>
      <c r="K63" s="9">
        <v>830</v>
      </c>
      <c r="L63" s="9">
        <v>0</v>
      </c>
      <c r="M63" s="9">
        <v>830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/>
      <c r="V63" s="9"/>
      <c r="W63" s="9">
        <v>0</v>
      </c>
      <c r="X63" s="9"/>
      <c r="Y63" s="9"/>
      <c r="Z63" s="9">
        <v>0</v>
      </c>
      <c r="AA63" s="9"/>
      <c r="AB63" s="9"/>
    </row>
    <row r="64" spans="1:28" ht="45" customHeight="1">
      <c r="A64" s="8" t="s">
        <v>74</v>
      </c>
      <c r="B64" s="9">
        <v>0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994</v>
      </c>
      <c r="I64" s="9">
        <v>0</v>
      </c>
      <c r="J64" s="9">
        <v>994</v>
      </c>
      <c r="K64" s="9">
        <v>550</v>
      </c>
      <c r="L64" s="9">
        <v>0</v>
      </c>
      <c r="M64" s="9">
        <v>550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/>
      <c r="V64" s="9"/>
      <c r="W64" s="9">
        <v>0</v>
      </c>
      <c r="X64" s="9"/>
      <c r="Y64" s="9"/>
      <c r="Z64" s="9">
        <v>0</v>
      </c>
      <c r="AA64" s="9"/>
      <c r="AB64" s="9"/>
    </row>
    <row r="65" spans="1:28" ht="45" customHeight="1">
      <c r="A65" s="8" t="s">
        <v>75</v>
      </c>
      <c r="B65" s="9">
        <v>4700</v>
      </c>
      <c r="C65" s="9">
        <v>4700</v>
      </c>
      <c r="D65" s="9">
        <v>0</v>
      </c>
      <c r="E65" s="9">
        <v>0</v>
      </c>
      <c r="F65" s="9">
        <v>0</v>
      </c>
      <c r="G65" s="9">
        <v>0</v>
      </c>
      <c r="H65" s="9">
        <v>10655</v>
      </c>
      <c r="I65" s="9">
        <v>10655</v>
      </c>
      <c r="J65" s="9">
        <v>0</v>
      </c>
      <c r="K65" s="9">
        <v>1800</v>
      </c>
      <c r="L65" s="9">
        <v>1800</v>
      </c>
      <c r="M65" s="9">
        <v>0</v>
      </c>
      <c r="N65" s="9">
        <v>0</v>
      </c>
      <c r="O65" s="9">
        <v>0</v>
      </c>
      <c r="P65" s="9">
        <v>0</v>
      </c>
      <c r="Q65" s="9">
        <v>800</v>
      </c>
      <c r="R65" s="9">
        <v>800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2500</v>
      </c>
      <c r="AA65" s="9">
        <v>2500</v>
      </c>
      <c r="AB65" s="9">
        <v>0</v>
      </c>
    </row>
    <row r="66" spans="1:28" ht="45" customHeight="1">
      <c r="A66" s="8" t="s">
        <v>76</v>
      </c>
      <c r="B66" s="9">
        <v>2000</v>
      </c>
      <c r="C66" s="9">
        <v>2000</v>
      </c>
      <c r="D66" s="9">
        <v>0</v>
      </c>
      <c r="E66" s="9">
        <v>1450</v>
      </c>
      <c r="F66" s="9">
        <v>1450</v>
      </c>
      <c r="G66" s="9">
        <v>0</v>
      </c>
      <c r="H66" s="9">
        <v>4973</v>
      </c>
      <c r="I66" s="9">
        <v>3552</v>
      </c>
      <c r="J66" s="9">
        <v>1421</v>
      </c>
      <c r="K66" s="9">
        <v>2000</v>
      </c>
      <c r="L66" s="9">
        <v>2000</v>
      </c>
      <c r="M66" s="9">
        <v>0</v>
      </c>
      <c r="N66" s="9">
        <v>0</v>
      </c>
      <c r="O66" s="9">
        <v>0</v>
      </c>
      <c r="P66" s="9">
        <v>0</v>
      </c>
      <c r="Q66" s="9">
        <v>1500</v>
      </c>
      <c r="R66" s="9">
        <v>1500</v>
      </c>
      <c r="S66" s="9">
        <v>0</v>
      </c>
      <c r="T66" s="9">
        <v>0</v>
      </c>
      <c r="U66" s="9"/>
      <c r="V66" s="9"/>
      <c r="W66" s="9">
        <v>0</v>
      </c>
      <c r="X66" s="9"/>
      <c r="Y66" s="9"/>
      <c r="Z66" s="9">
        <v>0</v>
      </c>
      <c r="AA66" s="9"/>
      <c r="AB66" s="9"/>
    </row>
    <row r="67" spans="1:28" ht="45" customHeight="1">
      <c r="A67" s="8" t="s">
        <v>77</v>
      </c>
      <c r="B67" s="9">
        <v>1500</v>
      </c>
      <c r="C67" s="9">
        <v>0</v>
      </c>
      <c r="D67" s="9">
        <v>1500</v>
      </c>
      <c r="E67" s="9">
        <v>2000</v>
      </c>
      <c r="F67" s="9">
        <v>0</v>
      </c>
      <c r="G67" s="9">
        <v>2000</v>
      </c>
      <c r="H67" s="9">
        <v>3769</v>
      </c>
      <c r="I67" s="9">
        <v>0</v>
      </c>
      <c r="J67" s="9">
        <v>3769</v>
      </c>
      <c r="K67" s="9">
        <v>60</v>
      </c>
      <c r="L67" s="9">
        <v>0</v>
      </c>
      <c r="M67" s="9">
        <v>60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/>
      <c r="W67" s="9">
        <v>0</v>
      </c>
      <c r="X67" s="9">
        <v>0</v>
      </c>
      <c r="Y67" s="9"/>
      <c r="Z67" s="9">
        <v>0</v>
      </c>
      <c r="AA67" s="9"/>
      <c r="AB67" s="9"/>
    </row>
    <row r="68" spans="1:28" ht="45" customHeight="1">
      <c r="A68" s="8" t="s">
        <v>78</v>
      </c>
      <c r="B68" s="9">
        <v>18741</v>
      </c>
      <c r="C68" s="9">
        <v>18741</v>
      </c>
      <c r="D68" s="9">
        <v>0</v>
      </c>
      <c r="E68" s="9">
        <v>7966</v>
      </c>
      <c r="F68" s="9">
        <v>7966</v>
      </c>
      <c r="G68" s="9">
        <v>0</v>
      </c>
      <c r="H68" s="9">
        <v>9348</v>
      </c>
      <c r="I68" s="9">
        <v>9348</v>
      </c>
      <c r="J68" s="9">
        <v>0</v>
      </c>
      <c r="K68" s="9">
        <v>7000</v>
      </c>
      <c r="L68" s="9">
        <v>7000</v>
      </c>
      <c r="M68" s="9">
        <v>0</v>
      </c>
      <c r="N68" s="9">
        <v>1322</v>
      </c>
      <c r="O68" s="9">
        <v>1322</v>
      </c>
      <c r="P68" s="9">
        <v>0</v>
      </c>
      <c r="Q68" s="9">
        <v>5416</v>
      </c>
      <c r="R68" s="9">
        <v>5416</v>
      </c>
      <c r="S68" s="9">
        <v>0</v>
      </c>
      <c r="T68" s="9">
        <v>0</v>
      </c>
      <c r="U68" s="9">
        <v>0</v>
      </c>
      <c r="V68" s="9"/>
      <c r="W68" s="9">
        <v>0</v>
      </c>
      <c r="X68" s="9">
        <v>0</v>
      </c>
      <c r="Y68" s="9"/>
      <c r="Z68" s="9">
        <v>0</v>
      </c>
      <c r="AA68" s="9"/>
      <c r="AB68" s="9"/>
    </row>
    <row r="69" spans="1:28" ht="45" customHeight="1">
      <c r="A69" s="8" t="s">
        <v>79</v>
      </c>
      <c r="B69" s="9">
        <v>0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/>
      <c r="AB69" s="9"/>
    </row>
    <row r="70" spans="1:28" ht="54" customHeight="1">
      <c r="A70" s="8" t="s">
        <v>80</v>
      </c>
      <c r="B70" s="9">
        <v>3443</v>
      </c>
      <c r="C70" s="9">
        <v>3443</v>
      </c>
      <c r="D70" s="9">
        <v>0</v>
      </c>
      <c r="E70" s="9">
        <v>0</v>
      </c>
      <c r="F70" s="9">
        <v>0</v>
      </c>
      <c r="G70" s="9">
        <v>0</v>
      </c>
      <c r="H70" s="9">
        <v>1658</v>
      </c>
      <c r="I70" s="9">
        <v>1658</v>
      </c>
      <c r="J70" s="9">
        <v>0</v>
      </c>
      <c r="K70" s="9">
        <v>600</v>
      </c>
      <c r="L70" s="9">
        <v>600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/>
      <c r="W70" s="9">
        <v>0</v>
      </c>
      <c r="X70" s="9"/>
      <c r="Y70" s="9"/>
      <c r="Z70" s="9">
        <v>0</v>
      </c>
      <c r="AA70" s="9"/>
      <c r="AB70" s="9"/>
    </row>
    <row r="71" spans="1:28" ht="121.5" customHeight="1">
      <c r="A71" s="8" t="s">
        <v>81</v>
      </c>
      <c r="B71" s="9">
        <v>1200</v>
      </c>
      <c r="C71" s="9">
        <v>1190</v>
      </c>
      <c r="D71" s="9">
        <v>10</v>
      </c>
      <c r="E71" s="9">
        <v>1400</v>
      </c>
      <c r="F71" s="9">
        <v>1360</v>
      </c>
      <c r="G71" s="9">
        <v>40</v>
      </c>
      <c r="H71" s="9">
        <v>2415</v>
      </c>
      <c r="I71" s="9">
        <v>2415</v>
      </c>
      <c r="J71" s="9">
        <v>0</v>
      </c>
      <c r="K71" s="9">
        <v>280</v>
      </c>
      <c r="L71" s="9">
        <v>280</v>
      </c>
      <c r="M71" s="9">
        <v>0</v>
      </c>
      <c r="N71" s="9">
        <v>1000</v>
      </c>
      <c r="O71" s="9">
        <v>1000</v>
      </c>
      <c r="P71" s="9">
        <v>0</v>
      </c>
      <c r="Q71" s="9">
        <v>2100</v>
      </c>
      <c r="R71" s="9">
        <v>2100</v>
      </c>
      <c r="S71" s="9">
        <v>0</v>
      </c>
      <c r="T71" s="9">
        <v>3500</v>
      </c>
      <c r="U71" s="9">
        <v>3480</v>
      </c>
      <c r="V71" s="9">
        <v>20</v>
      </c>
      <c r="W71" s="9">
        <v>120</v>
      </c>
      <c r="X71" s="9">
        <v>30</v>
      </c>
      <c r="Y71" s="9">
        <v>90</v>
      </c>
      <c r="Z71" s="9">
        <v>0</v>
      </c>
      <c r="AA71" s="9"/>
      <c r="AB71" s="9"/>
    </row>
    <row r="72" spans="1:28" ht="70.5" customHeight="1">
      <c r="A72" s="8" t="s">
        <v>82</v>
      </c>
      <c r="B72" s="9">
        <v>1100</v>
      </c>
      <c r="C72" s="9">
        <v>1100</v>
      </c>
      <c r="D72" s="9">
        <v>0</v>
      </c>
      <c r="E72" s="9">
        <v>0</v>
      </c>
      <c r="F72" s="9">
        <v>0</v>
      </c>
      <c r="G72" s="9">
        <v>0</v>
      </c>
      <c r="H72" s="9">
        <v>1364</v>
      </c>
      <c r="I72" s="9">
        <v>1364</v>
      </c>
      <c r="J72" s="9">
        <v>0</v>
      </c>
      <c r="K72" s="9">
        <v>900</v>
      </c>
      <c r="L72" s="9">
        <v>900</v>
      </c>
      <c r="M72" s="9">
        <v>0</v>
      </c>
      <c r="N72" s="9">
        <v>0</v>
      </c>
      <c r="O72" s="9"/>
      <c r="P72" s="9"/>
      <c r="Q72" s="9">
        <v>800</v>
      </c>
      <c r="R72" s="9">
        <v>800</v>
      </c>
      <c r="S72" s="9"/>
      <c r="T72" s="9">
        <v>0</v>
      </c>
      <c r="U72" s="9"/>
      <c r="V72" s="9"/>
      <c r="W72" s="9">
        <v>0</v>
      </c>
      <c r="X72" s="9"/>
      <c r="Y72" s="9"/>
      <c r="Z72" s="9">
        <v>0</v>
      </c>
      <c r="AA72" s="9"/>
      <c r="AB72" s="9"/>
    </row>
    <row r="73" spans="1:28" ht="72.75" customHeight="1">
      <c r="A73" s="8" t="s">
        <v>83</v>
      </c>
      <c r="B73" s="9">
        <v>0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11</v>
      </c>
      <c r="I73" s="9">
        <v>11</v>
      </c>
      <c r="J73" s="9">
        <v>0</v>
      </c>
      <c r="K73" s="9">
        <v>16</v>
      </c>
      <c r="L73" s="9">
        <v>16</v>
      </c>
      <c r="M73" s="9">
        <v>0</v>
      </c>
      <c r="N73" s="9">
        <v>0</v>
      </c>
      <c r="O73" s="9">
        <v>0</v>
      </c>
      <c r="P73" s="9"/>
      <c r="Q73" s="9">
        <v>0</v>
      </c>
      <c r="R73" s="9"/>
      <c r="S73" s="9"/>
      <c r="T73" s="9">
        <v>0</v>
      </c>
      <c r="U73" s="9"/>
      <c r="V73" s="9"/>
      <c r="W73" s="9">
        <v>0</v>
      </c>
      <c r="X73" s="9"/>
      <c r="Y73" s="9"/>
      <c r="Z73" s="9">
        <v>0</v>
      </c>
      <c r="AA73" s="9"/>
      <c r="AB73" s="9"/>
    </row>
    <row r="74" spans="1:28" ht="45" customHeight="1">
      <c r="A74" s="8" t="s">
        <v>84</v>
      </c>
      <c r="B74" s="9">
        <v>3400</v>
      </c>
      <c r="C74" s="9">
        <v>3398</v>
      </c>
      <c r="D74" s="9">
        <v>2</v>
      </c>
      <c r="E74" s="9">
        <v>0</v>
      </c>
      <c r="F74" s="9">
        <v>0</v>
      </c>
      <c r="G74" s="9">
        <v>0</v>
      </c>
      <c r="H74" s="9">
        <v>4198</v>
      </c>
      <c r="I74" s="9">
        <v>4198</v>
      </c>
      <c r="J74" s="9">
        <v>0</v>
      </c>
      <c r="K74" s="9">
        <v>680</v>
      </c>
      <c r="L74" s="9">
        <v>680</v>
      </c>
      <c r="M74" s="9">
        <v>0</v>
      </c>
      <c r="N74" s="9">
        <v>0</v>
      </c>
      <c r="O74" s="9">
        <v>0</v>
      </c>
      <c r="P74" s="9">
        <v>0</v>
      </c>
      <c r="Q74" s="9">
        <v>354</v>
      </c>
      <c r="R74" s="9">
        <v>354</v>
      </c>
      <c r="S74" s="9">
        <v>0</v>
      </c>
      <c r="T74" s="9">
        <v>0</v>
      </c>
      <c r="U74" s="9"/>
      <c r="V74" s="9"/>
      <c r="W74" s="9">
        <v>0</v>
      </c>
      <c r="X74" s="9"/>
      <c r="Y74" s="9"/>
      <c r="Z74" s="9">
        <v>0</v>
      </c>
      <c r="AA74" s="9"/>
      <c r="AB74" s="9"/>
    </row>
    <row r="75" spans="1:28" ht="45" customHeight="1">
      <c r="A75" s="8" t="s">
        <v>85</v>
      </c>
      <c r="B75" s="9">
        <v>2000</v>
      </c>
      <c r="C75" s="9">
        <v>2000</v>
      </c>
      <c r="D75" s="9">
        <v>0</v>
      </c>
      <c r="E75" s="9">
        <v>0</v>
      </c>
      <c r="F75" s="9"/>
      <c r="G75" s="9"/>
      <c r="H75" s="9">
        <v>0</v>
      </c>
      <c r="I75" s="9"/>
      <c r="J75" s="9"/>
      <c r="K75" s="9">
        <v>0</v>
      </c>
      <c r="L75" s="9"/>
      <c r="M75" s="9"/>
      <c r="N75" s="9">
        <v>0</v>
      </c>
      <c r="O75" s="9"/>
      <c r="P75" s="9"/>
      <c r="Q75" s="9">
        <v>0</v>
      </c>
      <c r="R75" s="9"/>
      <c r="S75" s="9"/>
      <c r="T75" s="9">
        <v>0</v>
      </c>
      <c r="U75" s="9"/>
      <c r="V75" s="9"/>
      <c r="W75" s="9">
        <v>0</v>
      </c>
      <c r="X75" s="9"/>
      <c r="Y75" s="9"/>
      <c r="Z75" s="9">
        <v>0</v>
      </c>
      <c r="AA75" s="9"/>
      <c r="AB75" s="9"/>
    </row>
    <row r="76" spans="1:28" ht="45" customHeight="1">
      <c r="A76" s="8" t="s">
        <v>86</v>
      </c>
      <c r="B76" s="9">
        <v>0</v>
      </c>
      <c r="C76" s="9"/>
      <c r="D76" s="9"/>
      <c r="E76" s="9">
        <v>0</v>
      </c>
      <c r="F76" s="9"/>
      <c r="G76" s="9"/>
      <c r="H76" s="9">
        <v>212</v>
      </c>
      <c r="I76" s="9">
        <v>212</v>
      </c>
      <c r="J76" s="9">
        <v>0</v>
      </c>
      <c r="K76" s="9">
        <v>100</v>
      </c>
      <c r="L76" s="9">
        <v>100</v>
      </c>
      <c r="M76" s="9">
        <v>0</v>
      </c>
      <c r="N76" s="9">
        <v>0</v>
      </c>
      <c r="O76" s="9"/>
      <c r="P76" s="9"/>
      <c r="Q76" s="9">
        <v>0</v>
      </c>
      <c r="R76" s="9"/>
      <c r="S76" s="9"/>
      <c r="T76" s="9">
        <v>0</v>
      </c>
      <c r="U76" s="9"/>
      <c r="V76" s="9"/>
      <c r="W76" s="9">
        <v>0</v>
      </c>
      <c r="X76" s="9"/>
      <c r="Y76" s="9"/>
      <c r="Z76" s="9">
        <v>0</v>
      </c>
      <c r="AA76" s="9"/>
      <c r="AB76" s="9"/>
    </row>
    <row r="77" spans="1:28" ht="118.5" customHeight="1">
      <c r="A77" s="8" t="s">
        <v>87</v>
      </c>
      <c r="B77" s="9">
        <v>100</v>
      </c>
      <c r="C77" s="9">
        <v>100</v>
      </c>
      <c r="D77" s="9">
        <v>0</v>
      </c>
      <c r="E77" s="9">
        <v>0</v>
      </c>
      <c r="F77" s="9"/>
      <c r="G77" s="9"/>
      <c r="H77" s="9">
        <v>0</v>
      </c>
      <c r="I77" s="9"/>
      <c r="J77" s="9"/>
      <c r="K77" s="9">
        <v>0</v>
      </c>
      <c r="L77" s="9"/>
      <c r="M77" s="9"/>
      <c r="N77" s="9">
        <v>0</v>
      </c>
      <c r="O77" s="9"/>
      <c r="P77" s="9"/>
      <c r="Q77" s="9">
        <v>0</v>
      </c>
      <c r="R77" s="9"/>
      <c r="S77" s="9"/>
      <c r="T77" s="9">
        <v>0</v>
      </c>
      <c r="U77" s="9"/>
      <c r="V77" s="9"/>
      <c r="W77" s="9">
        <v>0</v>
      </c>
      <c r="X77" s="9"/>
      <c r="Y77" s="9"/>
      <c r="Z77" s="9">
        <v>0</v>
      </c>
      <c r="AA77" s="9"/>
      <c r="AB77" s="9"/>
    </row>
    <row r="78" spans="1:28" ht="45" customHeight="1">
      <c r="A78" s="8" t="s">
        <v>88</v>
      </c>
      <c r="B78" s="9">
        <v>1000</v>
      </c>
      <c r="C78" s="9">
        <v>1000</v>
      </c>
      <c r="D78" s="9">
        <v>0</v>
      </c>
      <c r="E78" s="9">
        <v>1200</v>
      </c>
      <c r="F78" s="9">
        <v>1200</v>
      </c>
      <c r="G78" s="9">
        <v>0</v>
      </c>
      <c r="H78" s="9">
        <v>0</v>
      </c>
      <c r="I78" s="9"/>
      <c r="J78" s="9"/>
      <c r="K78" s="9">
        <v>0</v>
      </c>
      <c r="L78" s="9"/>
      <c r="M78" s="9"/>
      <c r="N78" s="9">
        <v>0</v>
      </c>
      <c r="O78" s="9"/>
      <c r="P78" s="9"/>
      <c r="Q78" s="9">
        <v>0</v>
      </c>
      <c r="R78" s="9"/>
      <c r="S78" s="9"/>
      <c r="T78" s="9">
        <v>0</v>
      </c>
      <c r="U78" s="9"/>
      <c r="V78" s="9"/>
      <c r="W78" s="9">
        <v>0</v>
      </c>
      <c r="X78" s="9"/>
      <c r="Y78" s="9"/>
      <c r="Z78" s="9">
        <v>0</v>
      </c>
      <c r="AA78" s="9"/>
      <c r="AB78" s="9"/>
    </row>
    <row r="79" spans="1:28" ht="45" customHeight="1">
      <c r="A79" s="8" t="s">
        <v>89</v>
      </c>
      <c r="B79" s="9">
        <v>4000</v>
      </c>
      <c r="C79" s="9">
        <v>4000</v>
      </c>
      <c r="D79" s="9">
        <v>0</v>
      </c>
      <c r="E79" s="9">
        <v>4000</v>
      </c>
      <c r="F79" s="9">
        <v>4000</v>
      </c>
      <c r="G79" s="9"/>
      <c r="H79" s="9">
        <v>0</v>
      </c>
      <c r="I79" s="9"/>
      <c r="J79" s="9"/>
      <c r="K79" s="9">
        <v>0</v>
      </c>
      <c r="L79" s="9"/>
      <c r="M79" s="9"/>
      <c r="N79" s="9">
        <v>0</v>
      </c>
      <c r="O79" s="9"/>
      <c r="P79" s="9"/>
      <c r="Q79" s="9">
        <v>0</v>
      </c>
      <c r="R79" s="9"/>
      <c r="S79" s="9"/>
      <c r="T79" s="9">
        <v>0</v>
      </c>
      <c r="U79" s="9"/>
      <c r="V79" s="9"/>
      <c r="W79" s="9">
        <v>0</v>
      </c>
      <c r="X79" s="9"/>
      <c r="Y79" s="9"/>
      <c r="Z79" s="9">
        <v>0</v>
      </c>
      <c r="AA79" s="9"/>
      <c r="AB79" s="9"/>
    </row>
    <row r="80" spans="1:28" ht="45" customHeight="1">
      <c r="A80" s="8" t="s">
        <v>90</v>
      </c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>
        <v>0</v>
      </c>
      <c r="U80" s="9"/>
      <c r="V80" s="9"/>
      <c r="W80" s="9"/>
      <c r="X80" s="9"/>
      <c r="Y80" s="9"/>
      <c r="Z80" s="9"/>
      <c r="AA80" s="9"/>
      <c r="AB80" s="9"/>
    </row>
    <row r="81" spans="1:28" ht="45" customHeight="1">
      <c r="A81" s="8" t="s">
        <v>91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0</v>
      </c>
      <c r="U81" s="9"/>
      <c r="V81" s="9"/>
      <c r="W81" s="9"/>
      <c r="X81" s="9"/>
      <c r="Y81" s="9"/>
      <c r="Z81" s="9"/>
      <c r="AA81" s="9"/>
      <c r="AB81" s="9"/>
    </row>
    <row r="82" spans="1:28" ht="45" customHeight="1">
      <c r="A82" s="8" t="s">
        <v>92</v>
      </c>
      <c r="B82" s="9">
        <v>2400</v>
      </c>
      <c r="C82" s="9">
        <v>2400</v>
      </c>
      <c r="D82" s="9">
        <v>0</v>
      </c>
      <c r="E82" s="9">
        <v>2050</v>
      </c>
      <c r="F82" s="9">
        <v>1950</v>
      </c>
      <c r="G82" s="9">
        <v>100</v>
      </c>
      <c r="H82" s="9">
        <v>0</v>
      </c>
      <c r="I82" s="9"/>
      <c r="J82" s="9"/>
      <c r="K82" s="9">
        <v>0</v>
      </c>
      <c r="L82" s="9"/>
      <c r="M82" s="9"/>
      <c r="N82" s="9">
        <v>0</v>
      </c>
      <c r="O82" s="9"/>
      <c r="P82" s="9"/>
      <c r="Q82" s="9">
        <v>0</v>
      </c>
      <c r="R82" s="9"/>
      <c r="S82" s="9"/>
      <c r="T82" s="9">
        <v>0</v>
      </c>
      <c r="U82" s="9"/>
      <c r="V82" s="9"/>
      <c r="W82" s="9">
        <v>0</v>
      </c>
      <c r="X82" s="9"/>
      <c r="Y82" s="9"/>
      <c r="Z82" s="9">
        <v>0</v>
      </c>
      <c r="AA82" s="9"/>
      <c r="AB82" s="9"/>
    </row>
    <row r="83" spans="1:28" ht="45" customHeight="1">
      <c r="A83" s="8" t="s">
        <v>93</v>
      </c>
      <c r="B83" s="9">
        <v>1200</v>
      </c>
      <c r="C83" s="9">
        <v>1190</v>
      </c>
      <c r="D83" s="9">
        <v>10</v>
      </c>
      <c r="E83" s="9">
        <v>0</v>
      </c>
      <c r="F83" s="9">
        <v>0</v>
      </c>
      <c r="G83" s="9"/>
      <c r="H83" s="9">
        <v>0</v>
      </c>
      <c r="I83" s="9"/>
      <c r="J83" s="9"/>
      <c r="K83" s="9">
        <v>0</v>
      </c>
      <c r="L83" s="9"/>
      <c r="M83" s="9"/>
      <c r="N83" s="9">
        <v>0</v>
      </c>
      <c r="O83" s="9"/>
      <c r="P83" s="9"/>
      <c r="Q83" s="9">
        <v>0</v>
      </c>
      <c r="R83" s="9"/>
      <c r="S83" s="9"/>
      <c r="T83" s="9">
        <v>0</v>
      </c>
      <c r="U83" s="9"/>
      <c r="V83" s="9"/>
      <c r="W83" s="9">
        <v>0</v>
      </c>
      <c r="X83" s="9"/>
      <c r="Y83" s="9"/>
      <c r="Z83" s="9">
        <v>0</v>
      </c>
      <c r="AA83" s="9"/>
      <c r="AB83" s="9"/>
    </row>
    <row r="84" spans="1:28" ht="45" customHeight="1">
      <c r="A84" s="8" t="s">
        <v>94</v>
      </c>
      <c r="B84" s="9">
        <v>0</v>
      </c>
      <c r="C84" s="9"/>
      <c r="D84" s="9"/>
      <c r="E84" s="9">
        <v>0</v>
      </c>
      <c r="F84" s="9"/>
      <c r="G84" s="9">
        <v>0</v>
      </c>
      <c r="H84" s="9">
        <v>426</v>
      </c>
      <c r="I84" s="9">
        <v>426</v>
      </c>
      <c r="J84" s="9">
        <v>0</v>
      </c>
      <c r="K84" s="9">
        <v>0</v>
      </c>
      <c r="L84" s="9"/>
      <c r="M84" s="9"/>
      <c r="N84" s="9">
        <v>0</v>
      </c>
      <c r="O84" s="9"/>
      <c r="P84" s="9"/>
      <c r="Q84" s="9">
        <v>0</v>
      </c>
      <c r="R84" s="9"/>
      <c r="S84" s="9"/>
      <c r="T84" s="9">
        <v>0</v>
      </c>
      <c r="U84" s="9"/>
      <c r="V84" s="9"/>
      <c r="W84" s="9">
        <v>0</v>
      </c>
      <c r="X84" s="9"/>
      <c r="Y84" s="9"/>
      <c r="Z84" s="9">
        <v>0</v>
      </c>
      <c r="AA84" s="9"/>
      <c r="AB84" s="9"/>
    </row>
    <row r="85" spans="1:28" ht="45" customHeight="1">
      <c r="A85" s="8" t="s">
        <v>95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>
        <v>0</v>
      </c>
      <c r="O85" s="9">
        <v>0</v>
      </c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</row>
    <row r="86" spans="1:28" ht="45" customHeight="1">
      <c r="A86" s="8" t="s">
        <v>96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>
        <v>145</v>
      </c>
      <c r="O86" s="9">
        <v>145</v>
      </c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</row>
    <row r="87" spans="1:28" ht="54.75" customHeight="1">
      <c r="A87" s="8" t="s">
        <v>97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>
        <v>145</v>
      </c>
      <c r="O87" s="9">
        <v>145</v>
      </c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</row>
    <row r="88" spans="1:28" ht="53.25" customHeight="1">
      <c r="A88" s="8" t="s">
        <v>98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>
        <v>145</v>
      </c>
      <c r="O88" s="9">
        <v>145</v>
      </c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</row>
    <row r="89" spans="1:28" ht="45" customHeight="1">
      <c r="A89" s="8" t="s">
        <v>99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>
        <v>145</v>
      </c>
      <c r="O89" s="9">
        <v>145</v>
      </c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</row>
    <row r="90" spans="1:28" s="2" customFormat="1" ht="45" customHeight="1">
      <c r="A90" s="11" t="s">
        <v>100</v>
      </c>
      <c r="B90" s="9">
        <v>129784</v>
      </c>
      <c r="C90" s="9">
        <v>123485</v>
      </c>
      <c r="D90" s="9">
        <v>6299</v>
      </c>
      <c r="E90" s="9">
        <v>49621</v>
      </c>
      <c r="F90" s="9">
        <v>47214</v>
      </c>
      <c r="G90" s="9">
        <v>2407</v>
      </c>
      <c r="H90" s="9">
        <v>208281</v>
      </c>
      <c r="I90" s="9">
        <v>174237</v>
      </c>
      <c r="J90" s="9">
        <v>34044</v>
      </c>
      <c r="K90" s="9">
        <v>79012</v>
      </c>
      <c r="L90" s="9">
        <v>75565</v>
      </c>
      <c r="M90" s="9">
        <v>3447</v>
      </c>
      <c r="N90" s="9">
        <v>2902</v>
      </c>
      <c r="O90" s="9">
        <v>2902</v>
      </c>
      <c r="P90" s="9">
        <v>0</v>
      </c>
      <c r="Q90" s="9">
        <v>22731</v>
      </c>
      <c r="R90" s="9">
        <v>22731</v>
      </c>
      <c r="S90" s="9">
        <v>0</v>
      </c>
      <c r="T90" s="9">
        <v>3500</v>
      </c>
      <c r="U90" s="9">
        <v>3480</v>
      </c>
      <c r="V90" s="9">
        <v>20</v>
      </c>
      <c r="W90" s="9">
        <v>120</v>
      </c>
      <c r="X90" s="9">
        <v>30</v>
      </c>
      <c r="Y90" s="9">
        <v>90</v>
      </c>
      <c r="Z90" s="9">
        <v>5800</v>
      </c>
      <c r="AA90" s="9">
        <v>5800</v>
      </c>
      <c r="AB90" s="9">
        <v>0</v>
      </c>
    </row>
    <row r="91" spans="1:28" ht="45" customHeight="1"/>
    <row r="92" spans="1:28" ht="45" customHeight="1"/>
    <row r="93" spans="1:28" ht="45" customHeight="1"/>
    <row r="94" spans="1:28" ht="45" customHeight="1"/>
    <row r="95" spans="1:28" ht="45" customHeight="1"/>
    <row r="96" spans="1:28" ht="45" customHeight="1"/>
    <row r="97" ht="45" customHeight="1"/>
    <row r="98" ht="45" customHeight="1"/>
    <row r="99" ht="45" customHeight="1"/>
    <row r="100" ht="45" customHeight="1"/>
    <row r="101" ht="45" customHeight="1"/>
    <row r="102" ht="45" customHeight="1"/>
    <row r="103" ht="45" customHeight="1"/>
    <row r="104" ht="45" customHeight="1"/>
    <row r="105" ht="45" customHeight="1"/>
    <row r="106" ht="45" customHeight="1"/>
    <row r="107" ht="45" customHeight="1"/>
    <row r="108" ht="45" customHeight="1"/>
    <row r="109" ht="45" customHeight="1"/>
    <row r="110" ht="45" customHeight="1"/>
    <row r="111" ht="45" customHeight="1"/>
    <row r="112" ht="45" customHeight="1"/>
    <row r="113" ht="45" customHeight="1"/>
    <row r="114" ht="45" customHeight="1"/>
    <row r="115" ht="45" customHeight="1"/>
    <row r="116" ht="45" customHeight="1"/>
    <row r="117" ht="45" customHeight="1"/>
    <row r="118" ht="45" customHeight="1"/>
    <row r="119" ht="45" customHeight="1"/>
    <row r="120" ht="45" customHeight="1"/>
    <row r="121" ht="45" customHeight="1"/>
    <row r="122" ht="45" customHeight="1"/>
    <row r="123" ht="45" customHeight="1"/>
    <row r="124" ht="45" customHeight="1"/>
    <row r="125" ht="45" customHeight="1"/>
    <row r="126" ht="45" customHeight="1"/>
    <row r="127" ht="45" customHeight="1"/>
    <row r="128" ht="45" customHeight="1"/>
    <row r="129" ht="45" customHeight="1"/>
    <row r="130" ht="45" customHeight="1"/>
    <row r="131" ht="45" customHeight="1"/>
  </sheetData>
  <autoFilter ref="A5:AB90"/>
  <mergeCells count="15">
    <mergeCell ref="Z3:AB3"/>
    <mergeCell ref="B4:D4"/>
    <mergeCell ref="E4:G4"/>
    <mergeCell ref="H4:J4"/>
    <mergeCell ref="K4:M4"/>
    <mergeCell ref="Z4:AB4"/>
    <mergeCell ref="B1:P1"/>
    <mergeCell ref="B2:P2"/>
    <mergeCell ref="A3:A5"/>
    <mergeCell ref="B3:P3"/>
    <mergeCell ref="Q3:Y3"/>
    <mergeCell ref="N4:P4"/>
    <mergeCell ref="Q4:S4"/>
    <mergeCell ref="T4:V4"/>
    <mergeCell ref="W4:Y4"/>
  </mergeCells>
  <conditionalFormatting sqref="B6:AB84 B90:M90 Q90:AB90">
    <cfRule type="expression" dxfId="91" priority="4">
      <formula>(#REF!+#REF!)&lt;B6</formula>
    </cfRule>
  </conditionalFormatting>
  <conditionalFormatting sqref="B85:AB89">
    <cfRule type="expression" dxfId="90" priority="3">
      <formula>(#REF!+#REF!)&lt;B85</formula>
    </cfRule>
  </conditionalFormatting>
  <conditionalFormatting sqref="N90:P90">
    <cfRule type="expression" dxfId="89" priority="1">
      <formula>(#REF!+#REF!)&lt;N90</formula>
    </cfRule>
  </conditionalFormatting>
  <pageMargins left="0" right="0" top="0.19685039370078741" bottom="0.19685039370078741" header="0.19685039370078741" footer="0.19685039370078741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3"/>
  <sheetViews>
    <sheetView showZeros="0" view="pageBreakPreview" zoomScale="55" zoomScaleNormal="55" zoomScaleSheetLayoutView="55" workbookViewId="0">
      <pane xSplit="1" ySplit="5" topLeftCell="B6" activePane="bottomRight" state="frozenSplit"/>
      <selection pane="topRight" activeCell="E1" sqref="E1"/>
      <selection pane="bottomLeft" activeCell="A6" sqref="A6"/>
      <selection pane="bottomRight" activeCell="A3" sqref="A3:A5"/>
    </sheetView>
  </sheetViews>
  <sheetFormatPr defaultColWidth="9.140625" defaultRowHeight="20.25"/>
  <cols>
    <col min="1" max="1" width="80.5703125" style="2" customWidth="1"/>
    <col min="2" max="2" width="14.140625" style="1" customWidth="1"/>
    <col min="3" max="3" width="12.140625" style="1" customWidth="1"/>
    <col min="4" max="4" width="14" style="1" customWidth="1"/>
    <col min="5" max="5" width="12.140625" style="1" customWidth="1"/>
    <col min="6" max="6" width="10.140625" style="1" customWidth="1"/>
    <col min="7" max="7" width="11" style="1" customWidth="1"/>
    <col min="8" max="8" width="12.140625" style="1" customWidth="1"/>
    <col min="9" max="9" width="11.140625" style="1" customWidth="1"/>
    <col min="10" max="10" width="10" style="1" customWidth="1"/>
    <col min="11" max="11" width="12.5703125" style="1" customWidth="1"/>
    <col min="12" max="12" width="10.85546875" style="1" customWidth="1"/>
    <col min="13" max="13" width="9.7109375" style="1" customWidth="1"/>
    <col min="14" max="14" width="14.42578125" style="1" customWidth="1"/>
    <col min="15" max="15" width="10.42578125" style="1" customWidth="1"/>
    <col min="16" max="16" width="10.5703125" style="1" customWidth="1"/>
    <col min="17" max="17" width="13.28515625" style="1" customWidth="1"/>
    <col min="18" max="18" width="10.140625" style="1" customWidth="1"/>
    <col min="19" max="19" width="11.7109375" style="1" customWidth="1"/>
    <col min="20" max="20" width="12.28515625" style="3" customWidth="1"/>
    <col min="21" max="21" width="8.42578125" style="1" customWidth="1"/>
    <col min="22" max="22" width="7.42578125" style="1" customWidth="1"/>
    <col min="23" max="23" width="13.28515625" style="3" customWidth="1"/>
    <col min="24" max="24" width="8.42578125" style="1" customWidth="1"/>
    <col min="25" max="25" width="15.140625" style="1" customWidth="1"/>
    <col min="26" max="26" width="12.140625" style="1" customWidth="1"/>
    <col min="27" max="27" width="10" style="1" customWidth="1"/>
    <col min="28" max="28" width="10.5703125" style="1" customWidth="1"/>
    <col min="29" max="16384" width="9.140625" style="1"/>
  </cols>
  <sheetData>
    <row r="1" spans="1:28" ht="30" customHeight="1">
      <c r="B1" s="48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28" ht="41.25" customHeight="1">
      <c r="A2" s="4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"/>
      <c r="R2" s="4"/>
      <c r="S2" s="4"/>
      <c r="T2" s="4"/>
      <c r="U2" s="4"/>
      <c r="V2" s="4"/>
      <c r="W2" s="4"/>
      <c r="X2" s="4"/>
      <c r="Y2" s="4"/>
      <c r="AA2" s="4"/>
      <c r="AB2" s="4"/>
    </row>
    <row r="3" spans="1:28" ht="49.5" customHeight="1">
      <c r="A3" s="49" t="s">
        <v>1</v>
      </c>
      <c r="B3" s="52" t="s">
        <v>2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 t="s">
        <v>2</v>
      </c>
      <c r="R3" s="53"/>
      <c r="S3" s="53"/>
      <c r="T3" s="53"/>
      <c r="U3" s="53"/>
      <c r="V3" s="53"/>
      <c r="W3" s="53"/>
      <c r="X3" s="53"/>
      <c r="Y3" s="54"/>
      <c r="Z3" s="56" t="s">
        <v>3</v>
      </c>
      <c r="AA3" s="57"/>
      <c r="AB3" s="58"/>
    </row>
    <row r="4" spans="1:28" ht="152.25" customHeight="1">
      <c r="A4" s="50"/>
      <c r="B4" s="55" t="s">
        <v>4</v>
      </c>
      <c r="C4" s="55"/>
      <c r="D4" s="55"/>
      <c r="E4" s="55" t="s">
        <v>5</v>
      </c>
      <c r="F4" s="55"/>
      <c r="G4" s="55"/>
      <c r="H4" s="55" t="s">
        <v>6</v>
      </c>
      <c r="I4" s="55"/>
      <c r="J4" s="55"/>
      <c r="K4" s="55" t="s">
        <v>7</v>
      </c>
      <c r="L4" s="55"/>
      <c r="M4" s="55"/>
      <c r="N4" s="55" t="s">
        <v>8</v>
      </c>
      <c r="O4" s="55"/>
      <c r="P4" s="55"/>
      <c r="Q4" s="55" t="s">
        <v>9</v>
      </c>
      <c r="R4" s="55"/>
      <c r="S4" s="55"/>
      <c r="T4" s="55" t="s">
        <v>10</v>
      </c>
      <c r="U4" s="55"/>
      <c r="V4" s="55"/>
      <c r="W4" s="55" t="s">
        <v>11</v>
      </c>
      <c r="X4" s="55"/>
      <c r="Y4" s="55"/>
      <c r="Z4" s="55" t="s">
        <v>12</v>
      </c>
      <c r="AA4" s="55"/>
      <c r="AB4" s="59"/>
    </row>
    <row r="5" spans="1:28" s="5" customFormat="1" ht="43.5" customHeight="1">
      <c r="A5" s="51"/>
      <c r="B5" s="6" t="s">
        <v>13</v>
      </c>
      <c r="C5" s="6" t="s">
        <v>14</v>
      </c>
      <c r="D5" s="6" t="s">
        <v>15</v>
      </c>
      <c r="E5" s="6" t="s">
        <v>13</v>
      </c>
      <c r="F5" s="6" t="s">
        <v>14</v>
      </c>
      <c r="G5" s="6" t="s">
        <v>15</v>
      </c>
      <c r="H5" s="6" t="s">
        <v>13</v>
      </c>
      <c r="I5" s="6" t="s">
        <v>14</v>
      </c>
      <c r="J5" s="6" t="s">
        <v>15</v>
      </c>
      <c r="K5" s="6" t="s">
        <v>13</v>
      </c>
      <c r="L5" s="6" t="s">
        <v>14</v>
      </c>
      <c r="M5" s="6" t="s">
        <v>15</v>
      </c>
      <c r="N5" s="6" t="s">
        <v>13</v>
      </c>
      <c r="O5" s="6" t="s">
        <v>14</v>
      </c>
      <c r="P5" s="6" t="s">
        <v>15</v>
      </c>
      <c r="Q5" s="6" t="s">
        <v>13</v>
      </c>
      <c r="R5" s="6" t="s">
        <v>14</v>
      </c>
      <c r="S5" s="6" t="s">
        <v>15</v>
      </c>
      <c r="T5" s="6" t="s">
        <v>13</v>
      </c>
      <c r="U5" s="6" t="s">
        <v>14</v>
      </c>
      <c r="V5" s="6" t="s">
        <v>15</v>
      </c>
      <c r="W5" s="6" t="s">
        <v>13</v>
      </c>
      <c r="X5" s="6" t="s">
        <v>14</v>
      </c>
      <c r="Y5" s="6" t="s">
        <v>15</v>
      </c>
      <c r="Z5" s="6" t="s">
        <v>13</v>
      </c>
      <c r="AA5" s="6" t="s">
        <v>14</v>
      </c>
      <c r="AB5" s="7" t="s">
        <v>15</v>
      </c>
    </row>
    <row r="6" spans="1:28" ht="58.5" customHeight="1">
      <c r="A6" s="8" t="s">
        <v>16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123</v>
      </c>
      <c r="L6" s="9">
        <v>123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10">
        <v>0</v>
      </c>
    </row>
    <row r="7" spans="1:28" ht="45" customHeight="1">
      <c r="A7" s="8" t="s">
        <v>17</v>
      </c>
      <c r="B7" s="9">
        <v>1500</v>
      </c>
      <c r="C7" s="9">
        <v>1500</v>
      </c>
      <c r="D7" s="9">
        <v>0</v>
      </c>
      <c r="E7" s="9">
        <v>0</v>
      </c>
      <c r="F7" s="9">
        <v>0</v>
      </c>
      <c r="G7" s="9">
        <v>0</v>
      </c>
      <c r="H7" s="9">
        <v>2841</v>
      </c>
      <c r="I7" s="9">
        <v>2841</v>
      </c>
      <c r="J7" s="9">
        <v>0</v>
      </c>
      <c r="K7" s="9">
        <v>680</v>
      </c>
      <c r="L7" s="9">
        <v>680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</row>
    <row r="8" spans="1:28" ht="45" customHeight="1">
      <c r="A8" s="8" t="s">
        <v>18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815</v>
      </c>
      <c r="I8" s="9">
        <v>815</v>
      </c>
      <c r="J8" s="9">
        <v>0</v>
      </c>
      <c r="K8" s="9">
        <v>431</v>
      </c>
      <c r="L8" s="9">
        <v>431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</row>
    <row r="9" spans="1:28" ht="45" customHeight="1">
      <c r="A9" s="8" t="s">
        <v>19</v>
      </c>
      <c r="B9" s="9">
        <v>800</v>
      </c>
      <c r="C9" s="9">
        <v>800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320</v>
      </c>
      <c r="L9" s="9">
        <v>320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/>
      <c r="W9" s="9">
        <v>0</v>
      </c>
      <c r="X9" s="9">
        <v>0</v>
      </c>
      <c r="Y9" s="9"/>
      <c r="Z9" s="9">
        <v>0</v>
      </c>
      <c r="AA9" s="9"/>
      <c r="AB9" s="9"/>
    </row>
    <row r="10" spans="1:28" ht="45" customHeight="1">
      <c r="A10" s="8" t="s">
        <v>20</v>
      </c>
      <c r="B10" s="9">
        <v>1000</v>
      </c>
      <c r="C10" s="9">
        <v>880</v>
      </c>
      <c r="D10" s="9">
        <v>120</v>
      </c>
      <c r="E10" s="9">
        <v>1000</v>
      </c>
      <c r="F10" s="9">
        <v>1000</v>
      </c>
      <c r="G10" s="9">
        <v>0</v>
      </c>
      <c r="H10" s="9">
        <v>463</v>
      </c>
      <c r="I10" s="9">
        <v>463</v>
      </c>
      <c r="J10" s="9">
        <v>0</v>
      </c>
      <c r="K10" s="9">
        <v>603</v>
      </c>
      <c r="L10" s="9">
        <v>600</v>
      </c>
      <c r="M10" s="9">
        <v>3</v>
      </c>
      <c r="N10" s="9">
        <v>0</v>
      </c>
      <c r="O10" s="9">
        <v>0</v>
      </c>
      <c r="P10" s="9">
        <v>0</v>
      </c>
      <c r="Q10" s="9">
        <v>700</v>
      </c>
      <c r="R10" s="9">
        <v>700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</row>
    <row r="11" spans="1:28" ht="45" customHeight="1">
      <c r="A11" s="8" t="s">
        <v>21</v>
      </c>
      <c r="B11" s="9">
        <v>2500</v>
      </c>
      <c r="C11" s="9">
        <v>2500</v>
      </c>
      <c r="D11" s="9">
        <v>0</v>
      </c>
      <c r="E11" s="9">
        <v>0</v>
      </c>
      <c r="F11" s="9">
        <v>0</v>
      </c>
      <c r="G11" s="9">
        <v>0</v>
      </c>
      <c r="H11" s="9">
        <v>10964</v>
      </c>
      <c r="I11" s="9">
        <v>8475</v>
      </c>
      <c r="J11" s="9">
        <v>2489</v>
      </c>
      <c r="K11" s="9">
        <v>3838</v>
      </c>
      <c r="L11" s="9">
        <v>3838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/>
      <c r="V11" s="9"/>
      <c r="W11" s="9">
        <v>0</v>
      </c>
      <c r="X11" s="9"/>
      <c r="Y11" s="9"/>
      <c r="Z11" s="9">
        <v>0</v>
      </c>
      <c r="AA11" s="9"/>
      <c r="AB11" s="9"/>
    </row>
    <row r="12" spans="1:28" ht="45" customHeight="1">
      <c r="A12" s="8" t="s">
        <v>22</v>
      </c>
      <c r="B12" s="9">
        <v>6000</v>
      </c>
      <c r="C12" s="9">
        <v>6000</v>
      </c>
      <c r="D12" s="9">
        <v>0</v>
      </c>
      <c r="E12" s="9">
        <v>3000</v>
      </c>
      <c r="F12" s="9">
        <v>2750</v>
      </c>
      <c r="G12" s="9">
        <v>250</v>
      </c>
      <c r="H12" s="9">
        <v>8717</v>
      </c>
      <c r="I12" s="9">
        <v>8717</v>
      </c>
      <c r="J12" s="9">
        <v>0</v>
      </c>
      <c r="K12" s="9">
        <v>2000</v>
      </c>
      <c r="L12" s="9">
        <v>1840</v>
      </c>
      <c r="M12" s="9">
        <v>160</v>
      </c>
      <c r="N12" s="9">
        <v>0</v>
      </c>
      <c r="O12" s="9">
        <v>0</v>
      </c>
      <c r="P12" s="9">
        <v>0</v>
      </c>
      <c r="Q12" s="9">
        <v>2709</v>
      </c>
      <c r="R12" s="9">
        <v>2709</v>
      </c>
      <c r="S12" s="9">
        <v>0</v>
      </c>
      <c r="T12" s="9">
        <v>0</v>
      </c>
      <c r="U12" s="9"/>
      <c r="V12" s="9"/>
      <c r="W12" s="9">
        <v>0</v>
      </c>
      <c r="X12" s="9"/>
      <c r="Y12" s="9"/>
      <c r="Z12" s="9">
        <v>0</v>
      </c>
      <c r="AA12" s="9"/>
      <c r="AB12" s="9"/>
    </row>
    <row r="13" spans="1:28" ht="45" customHeight="1">
      <c r="A13" s="8" t="s">
        <v>23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420</v>
      </c>
      <c r="I13" s="9">
        <v>420</v>
      </c>
      <c r="J13" s="9">
        <v>0</v>
      </c>
      <c r="K13" s="9">
        <v>350</v>
      </c>
      <c r="L13" s="9">
        <v>348</v>
      </c>
      <c r="M13" s="9">
        <v>2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/>
      <c r="V13" s="9"/>
      <c r="W13" s="9">
        <v>0</v>
      </c>
      <c r="X13" s="9"/>
      <c r="Y13" s="9"/>
      <c r="Z13" s="9">
        <v>0</v>
      </c>
      <c r="AA13" s="9"/>
      <c r="AB13" s="9"/>
    </row>
    <row r="14" spans="1:28" ht="45" customHeight="1">
      <c r="A14" s="8" t="s">
        <v>24</v>
      </c>
      <c r="B14" s="9">
        <v>1800</v>
      </c>
      <c r="C14" s="9">
        <v>1800</v>
      </c>
      <c r="D14" s="9">
        <v>0</v>
      </c>
      <c r="E14" s="9">
        <v>0</v>
      </c>
      <c r="F14" s="9">
        <v>0</v>
      </c>
      <c r="G14" s="9">
        <v>0</v>
      </c>
      <c r="H14" s="9">
        <v>12312</v>
      </c>
      <c r="I14" s="9">
        <v>12312</v>
      </c>
      <c r="J14" s="9">
        <v>0</v>
      </c>
      <c r="K14" s="9">
        <v>971</v>
      </c>
      <c r="L14" s="9">
        <v>971</v>
      </c>
      <c r="M14" s="9">
        <v>0</v>
      </c>
      <c r="N14" s="9">
        <v>0</v>
      </c>
      <c r="O14" s="9">
        <v>0</v>
      </c>
      <c r="P14" s="9">
        <v>0</v>
      </c>
      <c r="Q14" s="9">
        <v>4229</v>
      </c>
      <c r="R14" s="9">
        <v>4229</v>
      </c>
      <c r="S14" s="9">
        <v>0</v>
      </c>
      <c r="T14" s="9">
        <v>0</v>
      </c>
      <c r="U14" s="9"/>
      <c r="V14" s="9"/>
      <c r="W14" s="9">
        <v>0</v>
      </c>
      <c r="X14" s="9"/>
      <c r="Y14" s="9"/>
      <c r="Z14" s="9">
        <v>0</v>
      </c>
      <c r="AA14" s="9"/>
      <c r="AB14" s="9"/>
    </row>
    <row r="15" spans="1:28" ht="45" customHeight="1">
      <c r="A15" s="8" t="s">
        <v>25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246</v>
      </c>
      <c r="L15" s="9">
        <v>246</v>
      </c>
      <c r="M15" s="9">
        <v>0</v>
      </c>
      <c r="N15" s="9">
        <v>0</v>
      </c>
      <c r="O15" s="9">
        <v>0</v>
      </c>
      <c r="P15" s="9"/>
      <c r="Q15" s="9">
        <v>0</v>
      </c>
      <c r="R15" s="9"/>
      <c r="S15" s="9"/>
      <c r="T15" s="9">
        <v>0</v>
      </c>
      <c r="U15" s="9"/>
      <c r="V15" s="9"/>
      <c r="W15" s="9">
        <v>0</v>
      </c>
      <c r="X15" s="9"/>
      <c r="Y15" s="9"/>
      <c r="Z15" s="9">
        <v>0</v>
      </c>
      <c r="AA15" s="9"/>
      <c r="AB15" s="9"/>
    </row>
    <row r="16" spans="1:28" ht="45" customHeight="1">
      <c r="A16" s="8" t="s">
        <v>26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477</v>
      </c>
      <c r="I16" s="9">
        <v>477</v>
      </c>
      <c r="J16" s="9">
        <v>0</v>
      </c>
      <c r="K16" s="9">
        <v>300</v>
      </c>
      <c r="L16" s="9">
        <v>297</v>
      </c>
      <c r="M16" s="9">
        <v>3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/>
      <c r="T16" s="9">
        <v>0</v>
      </c>
      <c r="U16" s="9"/>
      <c r="V16" s="9"/>
      <c r="W16" s="9">
        <v>0</v>
      </c>
      <c r="X16" s="9"/>
      <c r="Y16" s="9"/>
      <c r="Z16" s="9">
        <v>0</v>
      </c>
      <c r="AA16" s="9"/>
      <c r="AB16" s="9"/>
    </row>
    <row r="17" spans="1:28" ht="45" customHeight="1">
      <c r="A17" s="8" t="s">
        <v>27</v>
      </c>
      <c r="B17" s="9">
        <v>4300</v>
      </c>
      <c r="C17" s="9">
        <v>4240</v>
      </c>
      <c r="D17" s="9">
        <v>60</v>
      </c>
      <c r="E17" s="9">
        <v>0</v>
      </c>
      <c r="F17" s="9">
        <v>0</v>
      </c>
      <c r="G17" s="9">
        <v>0</v>
      </c>
      <c r="H17" s="9">
        <v>624</v>
      </c>
      <c r="I17" s="9">
        <v>624</v>
      </c>
      <c r="J17" s="9">
        <v>0</v>
      </c>
      <c r="K17" s="9">
        <v>1400</v>
      </c>
      <c r="L17" s="9">
        <v>1400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/>
      <c r="T17" s="9">
        <v>0</v>
      </c>
      <c r="U17" s="9"/>
      <c r="V17" s="9"/>
      <c r="W17" s="9">
        <v>0</v>
      </c>
      <c r="X17" s="9"/>
      <c r="Y17" s="9"/>
      <c r="Z17" s="9">
        <v>0</v>
      </c>
      <c r="AA17" s="9"/>
      <c r="AB17" s="9"/>
    </row>
    <row r="18" spans="1:28" ht="45" customHeight="1">
      <c r="A18" s="8" t="s">
        <v>28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450</v>
      </c>
      <c r="L18" s="9">
        <v>450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/>
      <c r="T18" s="9">
        <v>0</v>
      </c>
      <c r="U18" s="9"/>
      <c r="V18" s="9"/>
      <c r="W18" s="9">
        <v>0</v>
      </c>
      <c r="X18" s="9"/>
      <c r="Y18" s="9"/>
      <c r="Z18" s="9">
        <v>0</v>
      </c>
      <c r="AA18" s="9"/>
      <c r="AB18" s="9"/>
    </row>
    <row r="19" spans="1:28" ht="45" customHeight="1">
      <c r="A19" s="8" t="s">
        <v>29</v>
      </c>
      <c r="B19" s="9">
        <v>200</v>
      </c>
      <c r="C19" s="9">
        <v>200</v>
      </c>
      <c r="D19" s="9">
        <v>0</v>
      </c>
      <c r="E19" s="9">
        <v>0</v>
      </c>
      <c r="F19" s="9">
        <v>0</v>
      </c>
      <c r="G19" s="9">
        <v>0</v>
      </c>
      <c r="H19" s="9">
        <v>867</v>
      </c>
      <c r="I19" s="9">
        <v>867</v>
      </c>
      <c r="J19" s="9">
        <v>0</v>
      </c>
      <c r="K19" s="9">
        <v>420</v>
      </c>
      <c r="L19" s="9">
        <v>420</v>
      </c>
      <c r="M19" s="9">
        <v>0</v>
      </c>
      <c r="N19" s="9">
        <v>0</v>
      </c>
      <c r="O19" s="9">
        <v>0</v>
      </c>
      <c r="P19" s="9"/>
      <c r="Q19" s="9">
        <v>0</v>
      </c>
      <c r="R19" s="9"/>
      <c r="S19" s="9"/>
      <c r="T19" s="9">
        <v>0</v>
      </c>
      <c r="U19" s="9"/>
      <c r="V19" s="9"/>
      <c r="W19" s="9">
        <v>0</v>
      </c>
      <c r="X19" s="9"/>
      <c r="Y19" s="9"/>
      <c r="Z19" s="9">
        <v>0</v>
      </c>
      <c r="AA19" s="9"/>
      <c r="AB19" s="9"/>
    </row>
    <row r="20" spans="1:28" ht="45" customHeight="1">
      <c r="A20" s="8" t="s">
        <v>30</v>
      </c>
      <c r="B20" s="9">
        <v>600</v>
      </c>
      <c r="C20" s="9">
        <v>600</v>
      </c>
      <c r="D20" s="9">
        <v>0</v>
      </c>
      <c r="E20" s="9">
        <v>0</v>
      </c>
      <c r="F20" s="9">
        <v>0</v>
      </c>
      <c r="G20" s="9">
        <v>0</v>
      </c>
      <c r="H20" s="9">
        <v>3236</v>
      </c>
      <c r="I20" s="9">
        <v>1389</v>
      </c>
      <c r="J20" s="9">
        <v>1847</v>
      </c>
      <c r="K20" s="9">
        <v>500</v>
      </c>
      <c r="L20" s="9">
        <v>470</v>
      </c>
      <c r="M20" s="9">
        <v>30</v>
      </c>
      <c r="N20" s="9">
        <v>0</v>
      </c>
      <c r="O20" s="9">
        <v>0</v>
      </c>
      <c r="P20" s="9"/>
      <c r="Q20" s="9">
        <v>0</v>
      </c>
      <c r="R20" s="9"/>
      <c r="S20" s="9"/>
      <c r="T20" s="9">
        <v>0</v>
      </c>
      <c r="U20" s="9"/>
      <c r="V20" s="9"/>
      <c r="W20" s="9">
        <v>0</v>
      </c>
      <c r="X20" s="9"/>
      <c r="Y20" s="9"/>
      <c r="Z20" s="9">
        <v>0</v>
      </c>
      <c r="AA20" s="9"/>
      <c r="AB20" s="9"/>
    </row>
    <row r="21" spans="1:28" ht="45" customHeight="1">
      <c r="A21" s="8" t="s">
        <v>31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1033</v>
      </c>
      <c r="I21" s="9">
        <v>1033</v>
      </c>
      <c r="J21" s="9">
        <v>0</v>
      </c>
      <c r="K21" s="9">
        <v>550</v>
      </c>
      <c r="L21" s="9">
        <v>550</v>
      </c>
      <c r="M21" s="9">
        <v>0</v>
      </c>
      <c r="N21" s="9">
        <v>0</v>
      </c>
      <c r="O21" s="9"/>
      <c r="P21" s="9"/>
      <c r="Q21" s="9">
        <v>0</v>
      </c>
      <c r="R21" s="9"/>
      <c r="S21" s="9"/>
      <c r="T21" s="9">
        <v>0</v>
      </c>
      <c r="U21" s="9"/>
      <c r="V21" s="9"/>
      <c r="W21" s="9">
        <v>0</v>
      </c>
      <c r="X21" s="9"/>
      <c r="Y21" s="9"/>
      <c r="Z21" s="9">
        <v>0</v>
      </c>
      <c r="AA21" s="9"/>
      <c r="AB21" s="9"/>
    </row>
    <row r="22" spans="1:28" ht="45" customHeight="1">
      <c r="A22" s="8" t="s">
        <v>32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1368</v>
      </c>
      <c r="I22" s="9">
        <v>1368</v>
      </c>
      <c r="J22" s="9">
        <v>0</v>
      </c>
      <c r="K22" s="9">
        <v>380</v>
      </c>
      <c r="L22" s="9">
        <v>380</v>
      </c>
      <c r="M22" s="9">
        <v>0</v>
      </c>
      <c r="N22" s="9">
        <v>0</v>
      </c>
      <c r="O22" s="9"/>
      <c r="P22" s="9"/>
      <c r="Q22" s="9">
        <v>0</v>
      </c>
      <c r="R22" s="9"/>
      <c r="S22" s="9"/>
      <c r="T22" s="9">
        <v>0</v>
      </c>
      <c r="U22" s="9"/>
      <c r="V22" s="9"/>
      <c r="W22" s="9">
        <v>0</v>
      </c>
      <c r="X22" s="9"/>
      <c r="Y22" s="9"/>
      <c r="Z22" s="9">
        <v>0</v>
      </c>
      <c r="AA22" s="9"/>
      <c r="AB22" s="9"/>
    </row>
    <row r="23" spans="1:28" ht="45" customHeight="1">
      <c r="A23" s="8" t="s">
        <v>33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700</v>
      </c>
      <c r="L23" s="9">
        <v>686</v>
      </c>
      <c r="M23" s="9">
        <v>14</v>
      </c>
      <c r="N23" s="9">
        <v>0</v>
      </c>
      <c r="O23" s="9"/>
      <c r="P23" s="9"/>
      <c r="Q23" s="9">
        <v>0</v>
      </c>
      <c r="R23" s="9"/>
      <c r="S23" s="9"/>
      <c r="T23" s="9">
        <v>0</v>
      </c>
      <c r="U23" s="9"/>
      <c r="V23" s="9"/>
      <c r="W23" s="9">
        <v>0</v>
      </c>
      <c r="X23" s="9"/>
      <c r="Y23" s="9"/>
      <c r="Z23" s="9">
        <v>0</v>
      </c>
      <c r="AA23" s="9"/>
      <c r="AB23" s="9"/>
    </row>
    <row r="24" spans="1:28" ht="45" customHeight="1">
      <c r="A24" s="8" t="s">
        <v>34</v>
      </c>
      <c r="B24" s="9">
        <v>1275</v>
      </c>
      <c r="C24" s="9">
        <v>1275</v>
      </c>
      <c r="D24" s="9">
        <v>0</v>
      </c>
      <c r="E24" s="9">
        <v>0</v>
      </c>
      <c r="F24" s="9">
        <v>0</v>
      </c>
      <c r="G24" s="9">
        <v>0</v>
      </c>
      <c r="H24" s="9">
        <v>520</v>
      </c>
      <c r="I24" s="9">
        <v>364</v>
      </c>
      <c r="J24" s="9">
        <v>156</v>
      </c>
      <c r="K24" s="9">
        <v>1378</v>
      </c>
      <c r="L24" s="9">
        <v>1366</v>
      </c>
      <c r="M24" s="9">
        <v>12</v>
      </c>
      <c r="N24" s="9">
        <v>0</v>
      </c>
      <c r="O24" s="9"/>
      <c r="P24" s="9"/>
      <c r="Q24" s="9">
        <v>0</v>
      </c>
      <c r="R24" s="9"/>
      <c r="S24" s="9"/>
      <c r="T24" s="9">
        <v>0</v>
      </c>
      <c r="U24" s="9"/>
      <c r="V24" s="9"/>
      <c r="W24" s="9">
        <v>0</v>
      </c>
      <c r="X24" s="9"/>
      <c r="Y24" s="9"/>
      <c r="Z24" s="9">
        <v>0</v>
      </c>
      <c r="AA24" s="9"/>
      <c r="AB24" s="9"/>
    </row>
    <row r="25" spans="1:28" ht="45" customHeight="1">
      <c r="A25" s="8" t="s">
        <v>35</v>
      </c>
      <c r="B25" s="9">
        <v>1585</v>
      </c>
      <c r="C25" s="9">
        <v>1560</v>
      </c>
      <c r="D25" s="9">
        <v>25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513</v>
      </c>
      <c r="L25" s="9">
        <v>513</v>
      </c>
      <c r="M25" s="9">
        <v>0</v>
      </c>
      <c r="N25" s="9">
        <v>0</v>
      </c>
      <c r="O25" s="9"/>
      <c r="P25" s="9"/>
      <c r="Q25" s="9">
        <v>0</v>
      </c>
      <c r="R25" s="9"/>
      <c r="S25" s="9"/>
      <c r="T25" s="9">
        <v>0</v>
      </c>
      <c r="U25" s="9"/>
      <c r="V25" s="9"/>
      <c r="W25" s="9">
        <v>0</v>
      </c>
      <c r="X25" s="9"/>
      <c r="Y25" s="9"/>
      <c r="Z25" s="9">
        <v>0</v>
      </c>
      <c r="AA25" s="9"/>
      <c r="AB25" s="9"/>
    </row>
    <row r="26" spans="1:28" ht="45" customHeight="1">
      <c r="A26" s="8" t="s">
        <v>36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376</v>
      </c>
      <c r="I26" s="9">
        <v>376</v>
      </c>
      <c r="J26" s="9">
        <v>0</v>
      </c>
      <c r="K26" s="9">
        <v>710</v>
      </c>
      <c r="L26" s="9">
        <v>710</v>
      </c>
      <c r="M26" s="9">
        <v>0</v>
      </c>
      <c r="N26" s="9">
        <v>0</v>
      </c>
      <c r="O26" s="9"/>
      <c r="P26" s="9"/>
      <c r="Q26" s="9">
        <v>0</v>
      </c>
      <c r="R26" s="9"/>
      <c r="S26" s="9"/>
      <c r="T26" s="9">
        <v>0</v>
      </c>
      <c r="U26" s="9"/>
      <c r="V26" s="9"/>
      <c r="W26" s="9">
        <v>0</v>
      </c>
      <c r="X26" s="9"/>
      <c r="Y26" s="9"/>
      <c r="Z26" s="9">
        <v>0</v>
      </c>
      <c r="AA26" s="9"/>
      <c r="AB26" s="9"/>
    </row>
    <row r="27" spans="1:28" ht="45" customHeight="1">
      <c r="A27" s="8" t="s">
        <v>37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158</v>
      </c>
      <c r="L27" s="9">
        <v>158</v>
      </c>
      <c r="M27" s="9">
        <v>0</v>
      </c>
      <c r="N27" s="9">
        <v>0</v>
      </c>
      <c r="O27" s="9"/>
      <c r="P27" s="9"/>
      <c r="Q27" s="9">
        <v>0</v>
      </c>
      <c r="R27" s="9"/>
      <c r="S27" s="9"/>
      <c r="T27" s="9">
        <v>0</v>
      </c>
      <c r="U27" s="9"/>
      <c r="V27" s="9"/>
      <c r="W27" s="9">
        <v>0</v>
      </c>
      <c r="X27" s="9"/>
      <c r="Y27" s="9"/>
      <c r="Z27" s="9">
        <v>0</v>
      </c>
      <c r="AA27" s="9"/>
      <c r="AB27" s="9"/>
    </row>
    <row r="28" spans="1:28" ht="45" customHeight="1">
      <c r="A28" s="8" t="s">
        <v>38</v>
      </c>
      <c r="B28" s="9">
        <v>420</v>
      </c>
      <c r="C28" s="9">
        <v>420</v>
      </c>
      <c r="D28" s="9">
        <v>0</v>
      </c>
      <c r="E28" s="9">
        <v>0</v>
      </c>
      <c r="F28" s="9">
        <v>0</v>
      </c>
      <c r="G28" s="9">
        <v>0</v>
      </c>
      <c r="H28" s="9">
        <v>3693</v>
      </c>
      <c r="I28" s="9">
        <v>2983</v>
      </c>
      <c r="J28" s="9">
        <v>710</v>
      </c>
      <c r="K28" s="9">
        <v>1262</v>
      </c>
      <c r="L28" s="9">
        <v>1242</v>
      </c>
      <c r="M28" s="9">
        <v>20</v>
      </c>
      <c r="N28" s="9">
        <v>0</v>
      </c>
      <c r="O28" s="9"/>
      <c r="P28" s="9"/>
      <c r="Q28" s="9">
        <v>0</v>
      </c>
      <c r="R28" s="9"/>
      <c r="S28" s="9"/>
      <c r="T28" s="9">
        <v>0</v>
      </c>
      <c r="U28" s="9"/>
      <c r="V28" s="9"/>
      <c r="W28" s="9">
        <v>0</v>
      </c>
      <c r="X28" s="9"/>
      <c r="Y28" s="9"/>
      <c r="Z28" s="9">
        <v>0</v>
      </c>
      <c r="AA28" s="9"/>
      <c r="AB28" s="9"/>
    </row>
    <row r="29" spans="1:28" ht="45" customHeight="1">
      <c r="A29" s="8" t="s">
        <v>39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210</v>
      </c>
      <c r="L29" s="9">
        <v>210</v>
      </c>
      <c r="M29" s="9">
        <v>0</v>
      </c>
      <c r="N29" s="9">
        <v>0</v>
      </c>
      <c r="O29" s="9"/>
      <c r="P29" s="9"/>
      <c r="Q29" s="9">
        <v>0</v>
      </c>
      <c r="R29" s="9"/>
      <c r="S29" s="9"/>
      <c r="T29" s="9">
        <v>0</v>
      </c>
      <c r="U29" s="9"/>
      <c r="V29" s="9"/>
      <c r="W29" s="9">
        <v>0</v>
      </c>
      <c r="X29" s="9"/>
      <c r="Y29" s="9"/>
      <c r="Z29" s="9">
        <v>0</v>
      </c>
      <c r="AA29" s="9"/>
      <c r="AB29" s="9"/>
    </row>
    <row r="30" spans="1:28" ht="45" customHeight="1">
      <c r="A30" s="8" t="s">
        <v>40</v>
      </c>
      <c r="B30" s="9">
        <v>1020</v>
      </c>
      <c r="C30" s="9">
        <v>1020</v>
      </c>
      <c r="D30" s="9">
        <v>0</v>
      </c>
      <c r="E30" s="9">
        <v>0</v>
      </c>
      <c r="F30" s="9">
        <v>0</v>
      </c>
      <c r="G30" s="9">
        <v>0</v>
      </c>
      <c r="H30" s="9">
        <v>802</v>
      </c>
      <c r="I30" s="9">
        <v>617</v>
      </c>
      <c r="J30" s="9">
        <v>185</v>
      </c>
      <c r="K30" s="9">
        <v>1200</v>
      </c>
      <c r="L30" s="9">
        <v>1175</v>
      </c>
      <c r="M30" s="9">
        <v>25</v>
      </c>
      <c r="N30" s="9">
        <v>0</v>
      </c>
      <c r="O30" s="9"/>
      <c r="P30" s="9"/>
      <c r="Q30" s="9">
        <v>0</v>
      </c>
      <c r="R30" s="9"/>
      <c r="S30" s="9"/>
      <c r="T30" s="9">
        <v>0</v>
      </c>
      <c r="U30" s="9"/>
      <c r="V30" s="9"/>
      <c r="W30" s="9">
        <v>0</v>
      </c>
      <c r="X30" s="9"/>
      <c r="Y30" s="9"/>
      <c r="Z30" s="9">
        <v>0</v>
      </c>
      <c r="AA30" s="9"/>
      <c r="AB30" s="9"/>
    </row>
    <row r="31" spans="1:28" ht="45" customHeight="1">
      <c r="A31" s="8" t="s">
        <v>41</v>
      </c>
      <c r="B31" s="9">
        <v>475</v>
      </c>
      <c r="C31" s="9">
        <v>472</v>
      </c>
      <c r="D31" s="9">
        <v>3</v>
      </c>
      <c r="E31" s="9">
        <v>0</v>
      </c>
      <c r="F31" s="9">
        <v>0</v>
      </c>
      <c r="G31" s="9">
        <v>0</v>
      </c>
      <c r="H31" s="9">
        <v>997</v>
      </c>
      <c r="I31" s="9">
        <v>997</v>
      </c>
      <c r="J31" s="9">
        <v>0</v>
      </c>
      <c r="K31" s="9">
        <v>600</v>
      </c>
      <c r="L31" s="9">
        <v>600</v>
      </c>
      <c r="M31" s="9">
        <v>0</v>
      </c>
      <c r="N31" s="9">
        <v>0</v>
      </c>
      <c r="O31" s="9"/>
      <c r="P31" s="9"/>
      <c r="Q31" s="9">
        <v>0</v>
      </c>
      <c r="R31" s="9"/>
      <c r="S31" s="9"/>
      <c r="T31" s="9">
        <v>0</v>
      </c>
      <c r="U31" s="9"/>
      <c r="V31" s="9"/>
      <c r="W31" s="9">
        <v>0</v>
      </c>
      <c r="X31" s="9"/>
      <c r="Y31" s="9"/>
      <c r="Z31" s="9">
        <v>0</v>
      </c>
      <c r="AA31" s="9"/>
      <c r="AB31" s="9"/>
    </row>
    <row r="32" spans="1:28" ht="45" customHeight="1">
      <c r="A32" s="8" t="s">
        <v>42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207</v>
      </c>
      <c r="I32" s="9">
        <v>207</v>
      </c>
      <c r="J32" s="9">
        <v>0</v>
      </c>
      <c r="K32" s="9">
        <v>0</v>
      </c>
      <c r="L32" s="9"/>
      <c r="M32" s="9"/>
      <c r="N32" s="9">
        <v>0</v>
      </c>
      <c r="O32" s="9"/>
      <c r="P32" s="9"/>
      <c r="Q32" s="9">
        <v>0</v>
      </c>
      <c r="R32" s="9"/>
      <c r="S32" s="9"/>
      <c r="T32" s="9">
        <v>0</v>
      </c>
      <c r="U32" s="9"/>
      <c r="V32" s="9"/>
      <c r="W32" s="9">
        <v>0</v>
      </c>
      <c r="X32" s="9"/>
      <c r="Y32" s="9"/>
      <c r="Z32" s="9">
        <v>0</v>
      </c>
      <c r="AA32" s="9"/>
      <c r="AB32" s="9"/>
    </row>
    <row r="33" spans="1:28" ht="45" customHeight="1">
      <c r="A33" s="8" t="s">
        <v>43</v>
      </c>
      <c r="B33" s="9">
        <v>1800</v>
      </c>
      <c r="C33" s="9">
        <v>1750</v>
      </c>
      <c r="D33" s="9">
        <v>50</v>
      </c>
      <c r="E33" s="9">
        <v>0</v>
      </c>
      <c r="F33" s="9">
        <v>0</v>
      </c>
      <c r="G33" s="9">
        <v>0</v>
      </c>
      <c r="H33" s="9">
        <v>763</v>
      </c>
      <c r="I33" s="9">
        <v>763</v>
      </c>
      <c r="J33" s="9">
        <v>0</v>
      </c>
      <c r="K33" s="9">
        <v>750</v>
      </c>
      <c r="L33" s="9">
        <v>750</v>
      </c>
      <c r="M33" s="9">
        <v>0</v>
      </c>
      <c r="N33" s="9">
        <v>0</v>
      </c>
      <c r="O33" s="9"/>
      <c r="P33" s="9"/>
      <c r="Q33" s="9">
        <v>0</v>
      </c>
      <c r="R33" s="9"/>
      <c r="S33" s="9"/>
      <c r="T33" s="9">
        <v>0</v>
      </c>
      <c r="U33" s="9"/>
      <c r="V33" s="9"/>
      <c r="W33" s="9">
        <v>0</v>
      </c>
      <c r="X33" s="9"/>
      <c r="Y33" s="9"/>
      <c r="Z33" s="9">
        <v>0</v>
      </c>
      <c r="AA33" s="9"/>
      <c r="AB33" s="9"/>
    </row>
    <row r="34" spans="1:28" ht="45" customHeight="1">
      <c r="A34" s="8" t="s">
        <v>44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502</v>
      </c>
      <c r="L34" s="9">
        <v>478</v>
      </c>
      <c r="M34" s="9">
        <v>24</v>
      </c>
      <c r="N34" s="9">
        <v>0</v>
      </c>
      <c r="O34" s="9">
        <v>0</v>
      </c>
      <c r="P34" s="9"/>
      <c r="Q34" s="9">
        <v>0</v>
      </c>
      <c r="R34" s="9"/>
      <c r="S34" s="9"/>
      <c r="T34" s="9">
        <v>0</v>
      </c>
      <c r="U34" s="9"/>
      <c r="V34" s="9"/>
      <c r="W34" s="9">
        <v>0</v>
      </c>
      <c r="X34" s="9"/>
      <c r="Y34" s="9"/>
      <c r="Z34" s="9">
        <v>0</v>
      </c>
      <c r="AA34" s="9"/>
      <c r="AB34" s="9"/>
    </row>
    <row r="35" spans="1:28" ht="45" customHeight="1">
      <c r="A35" s="8" t="s">
        <v>45</v>
      </c>
      <c r="B35" s="9">
        <v>1500</v>
      </c>
      <c r="C35" s="9">
        <v>1500</v>
      </c>
      <c r="D35" s="9">
        <v>0</v>
      </c>
      <c r="E35" s="9">
        <v>0</v>
      </c>
      <c r="F35" s="9">
        <v>0</v>
      </c>
      <c r="G35" s="9">
        <v>0</v>
      </c>
      <c r="H35" s="9">
        <v>853</v>
      </c>
      <c r="I35" s="9">
        <v>837</v>
      </c>
      <c r="J35" s="9">
        <v>16</v>
      </c>
      <c r="K35" s="9">
        <v>685</v>
      </c>
      <c r="L35" s="9">
        <v>685</v>
      </c>
      <c r="M35" s="9">
        <v>0</v>
      </c>
      <c r="N35" s="9">
        <v>0</v>
      </c>
      <c r="O35" s="9"/>
      <c r="P35" s="9"/>
      <c r="Q35" s="9">
        <v>0</v>
      </c>
      <c r="R35" s="9"/>
      <c r="S35" s="9"/>
      <c r="T35" s="9">
        <v>0</v>
      </c>
      <c r="U35" s="9"/>
      <c r="V35" s="9"/>
      <c r="W35" s="9">
        <v>0</v>
      </c>
      <c r="X35" s="9"/>
      <c r="Y35" s="9"/>
      <c r="Z35" s="9">
        <v>0</v>
      </c>
      <c r="AA35" s="9"/>
      <c r="AB35" s="9"/>
    </row>
    <row r="36" spans="1:28" ht="45" customHeight="1">
      <c r="A36" s="8" t="s">
        <v>46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201</v>
      </c>
      <c r="I36" s="9">
        <v>16</v>
      </c>
      <c r="J36" s="9">
        <v>185</v>
      </c>
      <c r="K36" s="9">
        <v>789</v>
      </c>
      <c r="L36" s="9">
        <v>786</v>
      </c>
      <c r="M36" s="9">
        <v>3</v>
      </c>
      <c r="N36" s="9">
        <v>0</v>
      </c>
      <c r="O36" s="9"/>
      <c r="P36" s="9"/>
      <c r="Q36" s="9">
        <v>0</v>
      </c>
      <c r="R36" s="9"/>
      <c r="S36" s="9"/>
      <c r="T36" s="9">
        <v>0</v>
      </c>
      <c r="U36" s="9"/>
      <c r="V36" s="9"/>
      <c r="W36" s="9">
        <v>0</v>
      </c>
      <c r="X36" s="9"/>
      <c r="Y36" s="9"/>
      <c r="Z36" s="9">
        <v>0</v>
      </c>
      <c r="AA36" s="9"/>
      <c r="AB36" s="9"/>
    </row>
    <row r="37" spans="1:28" ht="45" customHeight="1">
      <c r="A37" s="8" t="s">
        <v>47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350</v>
      </c>
      <c r="L37" s="9">
        <v>350</v>
      </c>
      <c r="M37" s="9">
        <v>0</v>
      </c>
      <c r="N37" s="9">
        <v>0</v>
      </c>
      <c r="O37" s="9"/>
      <c r="P37" s="9"/>
      <c r="Q37" s="9">
        <v>0</v>
      </c>
      <c r="R37" s="9"/>
      <c r="S37" s="9"/>
      <c r="T37" s="9">
        <v>0</v>
      </c>
      <c r="U37" s="9"/>
      <c r="V37" s="9"/>
      <c r="W37" s="9">
        <v>0</v>
      </c>
      <c r="X37" s="9"/>
      <c r="Y37" s="9"/>
      <c r="Z37" s="9">
        <v>0</v>
      </c>
      <c r="AA37" s="9"/>
      <c r="AB37" s="9"/>
    </row>
    <row r="38" spans="1:28" ht="45" customHeight="1">
      <c r="A38" s="8" t="s">
        <v>48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2081</v>
      </c>
      <c r="I38" s="9">
        <v>1283</v>
      </c>
      <c r="J38" s="9">
        <v>798</v>
      </c>
      <c r="K38" s="9">
        <v>600</v>
      </c>
      <c r="L38" s="9">
        <v>600</v>
      </c>
      <c r="M38" s="9">
        <v>0</v>
      </c>
      <c r="N38" s="9">
        <v>0</v>
      </c>
      <c r="O38" s="9"/>
      <c r="P38" s="9"/>
      <c r="Q38" s="9">
        <v>0</v>
      </c>
      <c r="R38" s="9"/>
      <c r="S38" s="9"/>
      <c r="T38" s="9">
        <v>0</v>
      </c>
      <c r="U38" s="9"/>
      <c r="V38" s="9"/>
      <c r="W38" s="9">
        <v>0</v>
      </c>
      <c r="X38" s="9"/>
      <c r="Y38" s="9"/>
      <c r="Z38" s="9">
        <v>0</v>
      </c>
      <c r="AA38" s="9"/>
      <c r="AB38" s="9"/>
    </row>
    <row r="39" spans="1:28" ht="45" customHeight="1">
      <c r="A39" s="8" t="s">
        <v>49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374</v>
      </c>
      <c r="I39" s="9">
        <v>284</v>
      </c>
      <c r="J39" s="9">
        <v>90</v>
      </c>
      <c r="K39" s="9">
        <v>0</v>
      </c>
      <c r="L39" s="9">
        <v>0</v>
      </c>
      <c r="M39" s="9">
        <v>0</v>
      </c>
      <c r="N39" s="9">
        <v>0</v>
      </c>
      <c r="O39" s="9"/>
      <c r="P39" s="9"/>
      <c r="Q39" s="9">
        <v>0</v>
      </c>
      <c r="R39" s="9"/>
      <c r="S39" s="9"/>
      <c r="T39" s="9">
        <v>0</v>
      </c>
      <c r="U39" s="9"/>
      <c r="V39" s="9"/>
      <c r="W39" s="9">
        <v>0</v>
      </c>
      <c r="X39" s="9"/>
      <c r="Y39" s="9"/>
      <c r="Z39" s="9">
        <v>0</v>
      </c>
      <c r="AA39" s="9"/>
      <c r="AB39" s="9"/>
    </row>
    <row r="40" spans="1:28" ht="45" customHeight="1">
      <c r="A40" s="8" t="s">
        <v>50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1685</v>
      </c>
      <c r="I40" s="9">
        <v>1685</v>
      </c>
      <c r="J40" s="9">
        <v>0</v>
      </c>
      <c r="K40" s="9">
        <v>220</v>
      </c>
      <c r="L40" s="9">
        <v>220</v>
      </c>
      <c r="M40" s="9">
        <v>0</v>
      </c>
      <c r="N40" s="9">
        <v>0</v>
      </c>
      <c r="O40" s="9"/>
      <c r="P40" s="9"/>
      <c r="Q40" s="9">
        <v>0</v>
      </c>
      <c r="R40" s="9"/>
      <c r="S40" s="9"/>
      <c r="T40" s="9">
        <v>0</v>
      </c>
      <c r="U40" s="9"/>
      <c r="V40" s="9"/>
      <c r="W40" s="9">
        <v>0</v>
      </c>
      <c r="X40" s="9"/>
      <c r="Y40" s="9"/>
      <c r="Z40" s="9">
        <v>0</v>
      </c>
      <c r="AA40" s="9"/>
      <c r="AB40" s="9"/>
    </row>
    <row r="41" spans="1:28" ht="45" customHeight="1">
      <c r="A41" s="8" t="s">
        <v>51</v>
      </c>
      <c r="B41" s="9">
        <v>2820</v>
      </c>
      <c r="C41" s="9">
        <v>2805</v>
      </c>
      <c r="D41" s="9">
        <v>15</v>
      </c>
      <c r="E41" s="9">
        <v>1371</v>
      </c>
      <c r="F41" s="9">
        <v>1354</v>
      </c>
      <c r="G41" s="9">
        <v>17</v>
      </c>
      <c r="H41" s="9">
        <v>2120</v>
      </c>
      <c r="I41" s="9">
        <v>2120</v>
      </c>
      <c r="J41" s="9">
        <v>0</v>
      </c>
      <c r="K41" s="9">
        <v>1300</v>
      </c>
      <c r="L41" s="9">
        <v>1300</v>
      </c>
      <c r="M41" s="9">
        <v>0</v>
      </c>
      <c r="N41" s="9">
        <v>0</v>
      </c>
      <c r="O41" s="9">
        <v>0</v>
      </c>
      <c r="P41" s="9">
        <v>0</v>
      </c>
      <c r="Q41" s="9">
        <v>1440</v>
      </c>
      <c r="R41" s="9">
        <v>1440</v>
      </c>
      <c r="S41" s="9">
        <v>0</v>
      </c>
      <c r="T41" s="9">
        <v>0</v>
      </c>
      <c r="U41" s="9">
        <v>0</v>
      </c>
      <c r="V41" s="9"/>
      <c r="W41" s="9">
        <v>0</v>
      </c>
      <c r="X41" s="9">
        <v>0</v>
      </c>
      <c r="Y41" s="9"/>
      <c r="Z41" s="9">
        <v>0</v>
      </c>
      <c r="AA41" s="9"/>
      <c r="AB41" s="9"/>
    </row>
    <row r="42" spans="1:28" ht="45" customHeight="1">
      <c r="A42" s="8" t="s">
        <v>52</v>
      </c>
      <c r="B42" s="9">
        <v>1200</v>
      </c>
      <c r="C42" s="9">
        <v>1200</v>
      </c>
      <c r="D42" s="9">
        <v>0</v>
      </c>
      <c r="E42" s="9">
        <v>1050</v>
      </c>
      <c r="F42" s="9">
        <v>1050</v>
      </c>
      <c r="G42" s="9">
        <v>0</v>
      </c>
      <c r="H42" s="9">
        <v>1445</v>
      </c>
      <c r="I42" s="9">
        <v>1445</v>
      </c>
      <c r="J42" s="9">
        <v>0</v>
      </c>
      <c r="K42" s="9">
        <v>150</v>
      </c>
      <c r="L42" s="9">
        <v>150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/>
      <c r="V42" s="9"/>
      <c r="W42" s="9">
        <v>0</v>
      </c>
      <c r="X42" s="9"/>
      <c r="Y42" s="9"/>
      <c r="Z42" s="9">
        <v>0</v>
      </c>
      <c r="AA42" s="9"/>
      <c r="AB42" s="9"/>
    </row>
    <row r="43" spans="1:28" ht="45" customHeight="1">
      <c r="A43" s="8" t="s">
        <v>53</v>
      </c>
      <c r="B43" s="9">
        <v>1000</v>
      </c>
      <c r="C43" s="9">
        <v>0</v>
      </c>
      <c r="D43" s="9">
        <v>1000</v>
      </c>
      <c r="E43" s="9">
        <v>0</v>
      </c>
      <c r="F43" s="9">
        <v>0</v>
      </c>
      <c r="G43" s="9">
        <v>0</v>
      </c>
      <c r="H43" s="9">
        <v>1816</v>
      </c>
      <c r="I43" s="9">
        <v>0</v>
      </c>
      <c r="J43" s="9">
        <v>1816</v>
      </c>
      <c r="K43" s="9">
        <v>500</v>
      </c>
      <c r="L43" s="9">
        <v>0</v>
      </c>
      <c r="M43" s="9">
        <v>500</v>
      </c>
      <c r="N43" s="9">
        <v>0</v>
      </c>
      <c r="O43" s="9">
        <v>0</v>
      </c>
      <c r="P43" s="9"/>
      <c r="Q43" s="9">
        <v>0</v>
      </c>
      <c r="R43" s="9"/>
      <c r="S43" s="9"/>
      <c r="T43" s="9">
        <v>0</v>
      </c>
      <c r="U43" s="9"/>
      <c r="V43" s="9"/>
      <c r="W43" s="9">
        <v>0</v>
      </c>
      <c r="X43" s="9"/>
      <c r="Y43" s="9"/>
      <c r="Z43" s="9">
        <v>0</v>
      </c>
      <c r="AA43" s="9"/>
      <c r="AB43" s="9"/>
    </row>
    <row r="44" spans="1:28" ht="45" customHeight="1">
      <c r="A44" s="8" t="s">
        <v>54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5708</v>
      </c>
      <c r="I44" s="9">
        <v>4748</v>
      </c>
      <c r="J44" s="9">
        <v>960</v>
      </c>
      <c r="K44" s="9">
        <v>1601</v>
      </c>
      <c r="L44" s="9">
        <v>1572</v>
      </c>
      <c r="M44" s="9">
        <v>29</v>
      </c>
      <c r="N44" s="9">
        <v>0</v>
      </c>
      <c r="O44" s="9">
        <v>0</v>
      </c>
      <c r="P44" s="9">
        <v>0</v>
      </c>
      <c r="Q44" s="9">
        <v>0</v>
      </c>
      <c r="R44" s="9"/>
      <c r="S44" s="9"/>
      <c r="T44" s="9">
        <v>0</v>
      </c>
      <c r="U44" s="9"/>
      <c r="V44" s="9"/>
      <c r="W44" s="9">
        <v>0</v>
      </c>
      <c r="X44" s="9"/>
      <c r="Y44" s="9"/>
      <c r="Z44" s="9">
        <v>0</v>
      </c>
      <c r="AA44" s="9"/>
      <c r="AB44" s="9"/>
    </row>
    <row r="45" spans="1:28" ht="45" customHeight="1">
      <c r="A45" s="8" t="s">
        <v>55</v>
      </c>
      <c r="B45" s="9">
        <v>3962</v>
      </c>
      <c r="C45" s="9">
        <v>3962</v>
      </c>
      <c r="D45" s="9">
        <v>0</v>
      </c>
      <c r="E45" s="9">
        <v>0</v>
      </c>
      <c r="F45" s="9">
        <v>0</v>
      </c>
      <c r="G45" s="9">
        <v>0</v>
      </c>
      <c r="H45" s="9">
        <v>1756</v>
      </c>
      <c r="I45" s="9">
        <v>1756</v>
      </c>
      <c r="J45" s="9">
        <v>0</v>
      </c>
      <c r="K45" s="9">
        <v>2500</v>
      </c>
      <c r="L45" s="9">
        <v>2500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/>
      <c r="S45" s="9"/>
      <c r="T45" s="9">
        <v>0</v>
      </c>
      <c r="U45" s="9"/>
      <c r="V45" s="9"/>
      <c r="W45" s="9">
        <v>0</v>
      </c>
      <c r="X45" s="9"/>
      <c r="Y45" s="9"/>
      <c r="Z45" s="9">
        <v>0</v>
      </c>
      <c r="AA45" s="9"/>
      <c r="AB45" s="9"/>
    </row>
    <row r="46" spans="1:28" ht="45" customHeight="1">
      <c r="A46" s="8" t="s">
        <v>56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884</v>
      </c>
      <c r="I46" s="9">
        <v>884</v>
      </c>
      <c r="J46" s="9">
        <v>0</v>
      </c>
      <c r="K46" s="9">
        <v>982</v>
      </c>
      <c r="L46" s="9">
        <v>982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/>
      <c r="S46" s="9"/>
      <c r="T46" s="9">
        <v>0</v>
      </c>
      <c r="U46" s="9"/>
      <c r="V46" s="9"/>
      <c r="W46" s="9">
        <v>0</v>
      </c>
      <c r="X46" s="9"/>
      <c r="Y46" s="9"/>
      <c r="Z46" s="9">
        <v>0</v>
      </c>
      <c r="AA46" s="9"/>
      <c r="AB46" s="9"/>
    </row>
    <row r="47" spans="1:28" ht="45" customHeight="1">
      <c r="A47" s="8" t="s">
        <v>57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2237</v>
      </c>
      <c r="I47" s="9">
        <v>2237</v>
      </c>
      <c r="J47" s="9">
        <v>0</v>
      </c>
      <c r="K47" s="9">
        <v>2529</v>
      </c>
      <c r="L47" s="9">
        <v>2529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/>
      <c r="AB47" s="9"/>
    </row>
    <row r="48" spans="1:28" ht="45" customHeight="1">
      <c r="A48" s="8" t="s">
        <v>101</v>
      </c>
      <c r="B48" s="9">
        <v>6500</v>
      </c>
      <c r="C48" s="9">
        <v>6500</v>
      </c>
      <c r="D48" s="9">
        <v>0</v>
      </c>
      <c r="E48" s="9">
        <v>800</v>
      </c>
      <c r="F48" s="9">
        <v>800</v>
      </c>
      <c r="G48" s="9">
        <v>0</v>
      </c>
      <c r="H48" s="9">
        <v>6073</v>
      </c>
      <c r="I48" s="9">
        <v>6073</v>
      </c>
      <c r="J48" s="9">
        <v>0</v>
      </c>
      <c r="K48" s="9">
        <v>1594</v>
      </c>
      <c r="L48" s="9">
        <v>1594</v>
      </c>
      <c r="M48" s="9">
        <v>0</v>
      </c>
      <c r="N48" s="9">
        <v>0</v>
      </c>
      <c r="O48" s="9">
        <v>0</v>
      </c>
      <c r="P48" s="9">
        <v>0</v>
      </c>
      <c r="Q48" s="9">
        <v>165</v>
      </c>
      <c r="R48" s="9">
        <v>165</v>
      </c>
      <c r="S48" s="9">
        <v>0</v>
      </c>
      <c r="T48" s="9">
        <v>0</v>
      </c>
      <c r="U48" s="9"/>
      <c r="V48" s="9"/>
      <c r="W48" s="9">
        <v>0</v>
      </c>
      <c r="X48" s="9"/>
      <c r="Y48" s="9"/>
      <c r="Z48" s="9">
        <v>0</v>
      </c>
      <c r="AA48" s="9"/>
      <c r="AB48" s="9"/>
    </row>
    <row r="49" spans="1:28" ht="45" customHeight="1">
      <c r="A49" s="8" t="s">
        <v>59</v>
      </c>
      <c r="B49" s="9">
        <v>1980</v>
      </c>
      <c r="C49" s="9">
        <v>1980</v>
      </c>
      <c r="D49" s="9">
        <v>0</v>
      </c>
      <c r="E49" s="9">
        <v>2184</v>
      </c>
      <c r="F49" s="9">
        <v>2184</v>
      </c>
      <c r="G49" s="9">
        <v>0</v>
      </c>
      <c r="H49" s="9">
        <v>7099</v>
      </c>
      <c r="I49" s="9">
        <v>7099</v>
      </c>
      <c r="J49" s="9">
        <v>0</v>
      </c>
      <c r="K49" s="9">
        <v>984</v>
      </c>
      <c r="L49" s="9">
        <v>984</v>
      </c>
      <c r="M49" s="9">
        <v>0</v>
      </c>
      <c r="N49" s="9">
        <v>0</v>
      </c>
      <c r="O49" s="9">
        <v>0</v>
      </c>
      <c r="P49" s="9">
        <v>0</v>
      </c>
      <c r="Q49" s="9">
        <v>217</v>
      </c>
      <c r="R49" s="9">
        <v>217</v>
      </c>
      <c r="S49" s="9">
        <v>0</v>
      </c>
      <c r="T49" s="9">
        <v>0</v>
      </c>
      <c r="U49" s="9"/>
      <c r="V49" s="9"/>
      <c r="W49" s="9">
        <v>0</v>
      </c>
      <c r="X49" s="9"/>
      <c r="Y49" s="9"/>
      <c r="Z49" s="9">
        <v>0</v>
      </c>
      <c r="AA49" s="9"/>
      <c r="AB49" s="9"/>
    </row>
    <row r="50" spans="1:28" ht="45" customHeight="1">
      <c r="A50" s="8" t="s">
        <v>60</v>
      </c>
      <c r="B50" s="9">
        <v>0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7212</v>
      </c>
      <c r="I50" s="9">
        <v>7212</v>
      </c>
      <c r="J50" s="9">
        <v>0</v>
      </c>
      <c r="K50" s="9">
        <v>2252</v>
      </c>
      <c r="L50" s="9">
        <v>2252</v>
      </c>
      <c r="M50" s="9">
        <v>0</v>
      </c>
      <c r="N50" s="9">
        <v>0</v>
      </c>
      <c r="O50" s="9"/>
      <c r="P50" s="9"/>
      <c r="Q50" s="9">
        <v>0</v>
      </c>
      <c r="R50" s="9"/>
      <c r="S50" s="9"/>
      <c r="T50" s="9">
        <v>0</v>
      </c>
      <c r="U50" s="9"/>
      <c r="V50" s="9"/>
      <c r="W50" s="9">
        <v>0</v>
      </c>
      <c r="X50" s="9"/>
      <c r="Y50" s="9"/>
      <c r="Z50" s="9">
        <v>0</v>
      </c>
      <c r="AA50" s="9"/>
      <c r="AB50" s="9"/>
    </row>
    <row r="51" spans="1:28" ht="45" customHeight="1">
      <c r="A51" s="8" t="s">
        <v>61</v>
      </c>
      <c r="B51" s="9">
        <v>0</v>
      </c>
      <c r="C51" s="9">
        <v>0</v>
      </c>
      <c r="D51" s="9">
        <v>0</v>
      </c>
      <c r="E51" s="9">
        <v>610</v>
      </c>
      <c r="F51" s="9">
        <v>610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4300</v>
      </c>
      <c r="AA51" s="9">
        <v>4300</v>
      </c>
      <c r="AB51" s="9"/>
    </row>
    <row r="52" spans="1:28" ht="45" customHeight="1">
      <c r="A52" s="8" t="s">
        <v>62</v>
      </c>
      <c r="B52" s="9">
        <v>1500</v>
      </c>
      <c r="C52" s="9">
        <v>1500</v>
      </c>
      <c r="D52" s="9">
        <v>0</v>
      </c>
      <c r="E52" s="9">
        <v>1000</v>
      </c>
      <c r="F52" s="9">
        <v>1000</v>
      </c>
      <c r="G52" s="9">
        <v>0</v>
      </c>
      <c r="H52" s="9">
        <v>4755</v>
      </c>
      <c r="I52" s="9">
        <v>4755</v>
      </c>
      <c r="J52" s="9">
        <v>0</v>
      </c>
      <c r="K52" s="9">
        <v>2072</v>
      </c>
      <c r="L52" s="9">
        <v>2072</v>
      </c>
      <c r="M52" s="9">
        <v>0</v>
      </c>
      <c r="N52" s="9">
        <v>0</v>
      </c>
      <c r="O52" s="9">
        <v>0</v>
      </c>
      <c r="P52" s="9">
        <v>0</v>
      </c>
      <c r="Q52" s="9">
        <v>270</v>
      </c>
      <c r="R52" s="9">
        <v>270</v>
      </c>
      <c r="S52" s="9">
        <v>0</v>
      </c>
      <c r="T52" s="9">
        <v>0</v>
      </c>
      <c r="U52" s="9"/>
      <c r="V52" s="9"/>
      <c r="W52" s="9">
        <v>0</v>
      </c>
      <c r="X52" s="9"/>
      <c r="Y52" s="9"/>
      <c r="Z52" s="9">
        <v>0</v>
      </c>
      <c r="AA52" s="9"/>
      <c r="AB52" s="9"/>
    </row>
    <row r="53" spans="1:28" ht="45" customHeight="1">
      <c r="A53" s="8" t="s">
        <v>63</v>
      </c>
      <c r="B53" s="9">
        <v>1100</v>
      </c>
      <c r="C53" s="9">
        <v>1100</v>
      </c>
      <c r="D53" s="9">
        <v>0</v>
      </c>
      <c r="E53" s="9">
        <v>0</v>
      </c>
      <c r="F53" s="9">
        <v>0</v>
      </c>
      <c r="G53" s="9">
        <v>0</v>
      </c>
      <c r="H53" s="9">
        <v>3956</v>
      </c>
      <c r="I53" s="9">
        <v>3956</v>
      </c>
      <c r="J53" s="9">
        <v>0</v>
      </c>
      <c r="K53" s="9">
        <v>989</v>
      </c>
      <c r="L53" s="9">
        <v>989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/>
      <c r="S53" s="9"/>
      <c r="T53" s="9">
        <v>0</v>
      </c>
      <c r="U53" s="9"/>
      <c r="V53" s="9"/>
      <c r="W53" s="9">
        <v>0</v>
      </c>
      <c r="X53" s="9"/>
      <c r="Y53" s="9"/>
      <c r="Z53" s="9">
        <v>0</v>
      </c>
      <c r="AA53" s="9"/>
      <c r="AB53" s="9"/>
    </row>
    <row r="54" spans="1:28" ht="45" customHeight="1">
      <c r="A54" s="8" t="s">
        <v>64</v>
      </c>
      <c r="B54" s="9">
        <v>2383</v>
      </c>
      <c r="C54" s="9">
        <v>2383</v>
      </c>
      <c r="D54" s="9">
        <v>0</v>
      </c>
      <c r="E54" s="9">
        <v>0</v>
      </c>
      <c r="F54" s="9">
        <v>0</v>
      </c>
      <c r="G54" s="9">
        <v>0</v>
      </c>
      <c r="H54" s="9">
        <v>2594</v>
      </c>
      <c r="I54" s="9">
        <v>2594</v>
      </c>
      <c r="J54" s="9">
        <v>0</v>
      </c>
      <c r="K54" s="9">
        <v>950</v>
      </c>
      <c r="L54" s="9">
        <v>950</v>
      </c>
      <c r="M54" s="9">
        <v>0</v>
      </c>
      <c r="N54" s="9">
        <v>0</v>
      </c>
      <c r="O54" s="9">
        <v>0</v>
      </c>
      <c r="P54" s="9">
        <v>0</v>
      </c>
      <c r="Q54" s="9">
        <v>2031</v>
      </c>
      <c r="R54" s="9">
        <v>2031</v>
      </c>
      <c r="S54" s="9">
        <v>0</v>
      </c>
      <c r="T54" s="9">
        <v>0</v>
      </c>
      <c r="U54" s="9"/>
      <c r="V54" s="9"/>
      <c r="W54" s="9">
        <v>0</v>
      </c>
      <c r="X54" s="9"/>
      <c r="Y54" s="9"/>
      <c r="Z54" s="9">
        <v>0</v>
      </c>
      <c r="AA54" s="9"/>
      <c r="AB54" s="9"/>
    </row>
    <row r="55" spans="1:28" ht="45" customHeight="1">
      <c r="A55" s="8" t="s">
        <v>65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5138</v>
      </c>
      <c r="I55" s="9">
        <v>0</v>
      </c>
      <c r="J55" s="9">
        <v>5138</v>
      </c>
      <c r="K55" s="9">
        <v>500</v>
      </c>
      <c r="L55" s="9">
        <v>0</v>
      </c>
      <c r="M55" s="9">
        <v>500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/>
      <c r="V55" s="9"/>
      <c r="W55" s="9">
        <v>0</v>
      </c>
      <c r="X55" s="9"/>
      <c r="Y55" s="9"/>
      <c r="Z55" s="9">
        <v>0</v>
      </c>
      <c r="AA55" s="9"/>
      <c r="AB55" s="9"/>
    </row>
    <row r="56" spans="1:28" ht="45" customHeight="1">
      <c r="A56" s="8" t="s">
        <v>66</v>
      </c>
      <c r="B56" s="9">
        <v>1304</v>
      </c>
      <c r="C56" s="9">
        <v>0</v>
      </c>
      <c r="D56" s="9">
        <v>1304</v>
      </c>
      <c r="E56" s="9">
        <v>0</v>
      </c>
      <c r="F56" s="9">
        <v>0</v>
      </c>
      <c r="G56" s="9">
        <v>0</v>
      </c>
      <c r="H56" s="9">
        <v>5285</v>
      </c>
      <c r="I56" s="9">
        <v>0</v>
      </c>
      <c r="J56" s="9">
        <v>5285</v>
      </c>
      <c r="K56" s="9">
        <v>300</v>
      </c>
      <c r="L56" s="9">
        <v>0</v>
      </c>
      <c r="M56" s="9">
        <v>300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/>
      <c r="V56" s="9"/>
      <c r="W56" s="9">
        <v>0</v>
      </c>
      <c r="X56" s="9"/>
      <c r="Y56" s="9"/>
      <c r="Z56" s="9">
        <v>0</v>
      </c>
      <c r="AA56" s="9"/>
      <c r="AB56" s="9"/>
    </row>
    <row r="57" spans="1:28" ht="45" customHeight="1">
      <c r="A57" s="8" t="s">
        <v>67</v>
      </c>
      <c r="B57" s="9">
        <v>7116</v>
      </c>
      <c r="C57" s="9">
        <v>7116</v>
      </c>
      <c r="D57" s="9">
        <v>0</v>
      </c>
      <c r="E57" s="9">
        <v>3500</v>
      </c>
      <c r="F57" s="9">
        <v>3500</v>
      </c>
      <c r="G57" s="9">
        <v>0</v>
      </c>
      <c r="H57" s="9">
        <v>11536</v>
      </c>
      <c r="I57" s="9">
        <v>10799</v>
      </c>
      <c r="J57" s="9">
        <v>737</v>
      </c>
      <c r="K57" s="9">
        <v>5600</v>
      </c>
      <c r="L57" s="9">
        <v>5522</v>
      </c>
      <c r="M57" s="9">
        <v>78</v>
      </c>
      <c r="N57" s="9">
        <v>0</v>
      </c>
      <c r="O57" s="9">
        <v>0</v>
      </c>
      <c r="P57" s="9">
        <v>0</v>
      </c>
      <c r="Q57" s="9">
        <v>0</v>
      </c>
      <c r="R57" s="9"/>
      <c r="S57" s="9"/>
      <c r="T57" s="9">
        <v>0</v>
      </c>
      <c r="U57" s="9"/>
      <c r="V57" s="9"/>
      <c r="W57" s="9">
        <v>0</v>
      </c>
      <c r="X57" s="9"/>
      <c r="Y57" s="9"/>
      <c r="Z57" s="9">
        <v>0</v>
      </c>
      <c r="AA57" s="9"/>
      <c r="AB57" s="9"/>
    </row>
    <row r="58" spans="1:28" ht="45" customHeight="1">
      <c r="A58" s="8" t="s">
        <v>68</v>
      </c>
      <c r="B58" s="9">
        <v>2900</v>
      </c>
      <c r="C58" s="9">
        <v>2900</v>
      </c>
      <c r="D58" s="9">
        <v>0</v>
      </c>
      <c r="E58" s="9">
        <v>0</v>
      </c>
      <c r="F58" s="9">
        <v>0</v>
      </c>
      <c r="G58" s="9">
        <v>0</v>
      </c>
      <c r="H58" s="9">
        <v>6744</v>
      </c>
      <c r="I58" s="9">
        <v>6744</v>
      </c>
      <c r="J58" s="9">
        <v>0</v>
      </c>
      <c r="K58" s="9">
        <v>2500</v>
      </c>
      <c r="L58" s="9">
        <v>2500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/>
      <c r="S58" s="9"/>
      <c r="T58" s="9">
        <v>0</v>
      </c>
      <c r="U58" s="9"/>
      <c r="V58" s="9"/>
      <c r="W58" s="9">
        <v>0</v>
      </c>
      <c r="X58" s="9"/>
      <c r="Y58" s="9"/>
      <c r="Z58" s="9">
        <v>0</v>
      </c>
      <c r="AA58" s="9"/>
      <c r="AB58" s="9"/>
    </row>
    <row r="59" spans="1:28" ht="45" customHeight="1">
      <c r="A59" s="8" t="s">
        <v>69</v>
      </c>
      <c r="B59" s="9">
        <v>0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5097</v>
      </c>
      <c r="I59" s="9">
        <v>4674</v>
      </c>
      <c r="J59" s="9">
        <v>423</v>
      </c>
      <c r="K59" s="9">
        <v>3294</v>
      </c>
      <c r="L59" s="9">
        <v>3000</v>
      </c>
      <c r="M59" s="9">
        <v>294</v>
      </c>
      <c r="N59" s="9">
        <v>0</v>
      </c>
      <c r="O59" s="9">
        <v>0</v>
      </c>
      <c r="P59" s="9"/>
      <c r="Q59" s="9">
        <v>0</v>
      </c>
      <c r="R59" s="9"/>
      <c r="S59" s="9"/>
      <c r="T59" s="9">
        <v>0</v>
      </c>
      <c r="U59" s="9"/>
      <c r="V59" s="9"/>
      <c r="W59" s="9">
        <v>0</v>
      </c>
      <c r="X59" s="9"/>
      <c r="Y59" s="9"/>
      <c r="Z59" s="9">
        <v>0</v>
      </c>
      <c r="AA59" s="9"/>
      <c r="AB59" s="9"/>
    </row>
    <row r="60" spans="1:28" ht="45" customHeight="1">
      <c r="A60" s="8" t="s">
        <v>70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8265</v>
      </c>
      <c r="I60" s="9">
        <v>7349</v>
      </c>
      <c r="J60" s="9">
        <v>916</v>
      </c>
      <c r="K60" s="9">
        <v>1860</v>
      </c>
      <c r="L60" s="9">
        <v>1850</v>
      </c>
      <c r="M60" s="9">
        <v>10</v>
      </c>
      <c r="N60" s="9">
        <v>0</v>
      </c>
      <c r="O60" s="9">
        <v>0</v>
      </c>
      <c r="P60" s="9">
        <v>0</v>
      </c>
      <c r="Q60" s="9">
        <v>0</v>
      </c>
      <c r="R60" s="9"/>
      <c r="S60" s="9"/>
      <c r="T60" s="9">
        <v>0</v>
      </c>
      <c r="U60" s="9"/>
      <c r="V60" s="9"/>
      <c r="W60" s="9">
        <v>0</v>
      </c>
      <c r="X60" s="9"/>
      <c r="Y60" s="9"/>
      <c r="Z60" s="9">
        <v>0</v>
      </c>
      <c r="AA60" s="9"/>
      <c r="AB60" s="9"/>
    </row>
    <row r="61" spans="1:28" ht="45" customHeight="1">
      <c r="A61" s="8" t="s">
        <v>71</v>
      </c>
      <c r="B61" s="9">
        <v>4500</v>
      </c>
      <c r="C61" s="9">
        <v>4500</v>
      </c>
      <c r="D61" s="9">
        <v>0</v>
      </c>
      <c r="E61" s="9">
        <v>5200</v>
      </c>
      <c r="F61" s="9">
        <v>5200</v>
      </c>
      <c r="G61" s="9">
        <v>0</v>
      </c>
      <c r="H61" s="9">
        <v>5489</v>
      </c>
      <c r="I61" s="9">
        <v>5489</v>
      </c>
      <c r="J61" s="9">
        <v>0</v>
      </c>
      <c r="K61" s="9">
        <v>3850</v>
      </c>
      <c r="L61" s="9">
        <v>3850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/>
      <c r="T61" s="9">
        <v>0</v>
      </c>
      <c r="U61" s="9"/>
      <c r="V61" s="9"/>
      <c r="W61" s="9">
        <v>0</v>
      </c>
      <c r="X61" s="9"/>
      <c r="Y61" s="9"/>
      <c r="Z61" s="9">
        <v>0</v>
      </c>
      <c r="AA61" s="9"/>
      <c r="AB61" s="9"/>
    </row>
    <row r="62" spans="1:28" ht="45" customHeight="1">
      <c r="A62" s="8" t="s">
        <v>72</v>
      </c>
      <c r="B62" s="9">
        <v>15760</v>
      </c>
      <c r="C62" s="9">
        <v>15760</v>
      </c>
      <c r="D62" s="9">
        <v>0</v>
      </c>
      <c r="E62" s="9">
        <v>9840</v>
      </c>
      <c r="F62" s="9">
        <v>9840</v>
      </c>
      <c r="G62" s="9">
        <v>0</v>
      </c>
      <c r="H62" s="9">
        <v>10251</v>
      </c>
      <c r="I62" s="9">
        <v>10251</v>
      </c>
      <c r="J62" s="9">
        <v>0</v>
      </c>
      <c r="K62" s="9">
        <v>3700</v>
      </c>
      <c r="L62" s="9">
        <v>3700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/>
      <c r="V62" s="9"/>
      <c r="W62" s="9">
        <v>0</v>
      </c>
      <c r="X62" s="9"/>
      <c r="Y62" s="9"/>
      <c r="Z62" s="9">
        <v>0</v>
      </c>
      <c r="AA62" s="9"/>
      <c r="AB62" s="9"/>
    </row>
    <row r="63" spans="1:28" ht="45" customHeight="1">
      <c r="A63" s="8" t="s">
        <v>73</v>
      </c>
      <c r="B63" s="9">
        <v>2200</v>
      </c>
      <c r="C63" s="9">
        <v>0</v>
      </c>
      <c r="D63" s="9">
        <v>2200</v>
      </c>
      <c r="E63" s="9">
        <v>0</v>
      </c>
      <c r="F63" s="9">
        <v>0</v>
      </c>
      <c r="G63" s="9">
        <v>0</v>
      </c>
      <c r="H63" s="9">
        <v>6109</v>
      </c>
      <c r="I63" s="9">
        <v>0</v>
      </c>
      <c r="J63" s="9">
        <v>6109</v>
      </c>
      <c r="K63" s="9">
        <v>830</v>
      </c>
      <c r="L63" s="9">
        <v>0</v>
      </c>
      <c r="M63" s="9">
        <v>830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/>
      <c r="V63" s="9"/>
      <c r="W63" s="9">
        <v>0</v>
      </c>
      <c r="X63" s="9"/>
      <c r="Y63" s="9"/>
      <c r="Z63" s="9">
        <v>0</v>
      </c>
      <c r="AA63" s="9"/>
      <c r="AB63" s="9"/>
    </row>
    <row r="64" spans="1:28" ht="45" customHeight="1">
      <c r="A64" s="8" t="s">
        <v>74</v>
      </c>
      <c r="B64" s="9">
        <v>0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994</v>
      </c>
      <c r="I64" s="9">
        <v>0</v>
      </c>
      <c r="J64" s="9">
        <v>994</v>
      </c>
      <c r="K64" s="9">
        <v>550</v>
      </c>
      <c r="L64" s="9">
        <v>0</v>
      </c>
      <c r="M64" s="9">
        <v>550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/>
      <c r="V64" s="9"/>
      <c r="W64" s="9">
        <v>0</v>
      </c>
      <c r="X64" s="9"/>
      <c r="Y64" s="9"/>
      <c r="Z64" s="9">
        <v>0</v>
      </c>
      <c r="AA64" s="9"/>
      <c r="AB64" s="9"/>
    </row>
    <row r="65" spans="1:28" ht="45" customHeight="1">
      <c r="A65" s="8" t="s">
        <v>75</v>
      </c>
      <c r="B65" s="9">
        <v>4700</v>
      </c>
      <c r="C65" s="9">
        <v>4700</v>
      </c>
      <c r="D65" s="9">
        <v>0</v>
      </c>
      <c r="E65" s="9">
        <v>0</v>
      </c>
      <c r="F65" s="9">
        <v>0</v>
      </c>
      <c r="G65" s="9">
        <v>0</v>
      </c>
      <c r="H65" s="9">
        <v>10655</v>
      </c>
      <c r="I65" s="9">
        <v>10655</v>
      </c>
      <c r="J65" s="9">
        <v>0</v>
      </c>
      <c r="K65" s="9">
        <v>1800</v>
      </c>
      <c r="L65" s="9">
        <v>1800</v>
      </c>
      <c r="M65" s="9">
        <v>0</v>
      </c>
      <c r="N65" s="9">
        <v>0</v>
      </c>
      <c r="O65" s="9">
        <v>0</v>
      </c>
      <c r="P65" s="9">
        <v>0</v>
      </c>
      <c r="Q65" s="9">
        <v>800</v>
      </c>
      <c r="R65" s="9">
        <v>800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2500</v>
      </c>
      <c r="AA65" s="9">
        <v>2500</v>
      </c>
      <c r="AB65" s="9">
        <v>0</v>
      </c>
    </row>
    <row r="66" spans="1:28" ht="45" customHeight="1">
      <c r="A66" s="8" t="s">
        <v>76</v>
      </c>
      <c r="B66" s="9">
        <v>2000</v>
      </c>
      <c r="C66" s="9">
        <v>2000</v>
      </c>
      <c r="D66" s="9">
        <v>0</v>
      </c>
      <c r="E66" s="9">
        <v>1450</v>
      </c>
      <c r="F66" s="9">
        <v>1450</v>
      </c>
      <c r="G66" s="9">
        <v>0</v>
      </c>
      <c r="H66" s="9">
        <v>4973</v>
      </c>
      <c r="I66" s="9">
        <v>3552</v>
      </c>
      <c r="J66" s="9">
        <v>1421</v>
      </c>
      <c r="K66" s="9">
        <v>2000</v>
      </c>
      <c r="L66" s="9">
        <v>2000</v>
      </c>
      <c r="M66" s="9">
        <v>0</v>
      </c>
      <c r="N66" s="9">
        <v>0</v>
      </c>
      <c r="O66" s="9">
        <v>0</v>
      </c>
      <c r="P66" s="9">
        <v>0</v>
      </c>
      <c r="Q66" s="9">
        <v>1500</v>
      </c>
      <c r="R66" s="9">
        <v>1500</v>
      </c>
      <c r="S66" s="9">
        <v>0</v>
      </c>
      <c r="T66" s="9">
        <v>0</v>
      </c>
      <c r="U66" s="9"/>
      <c r="V66" s="9"/>
      <c r="W66" s="9">
        <v>0</v>
      </c>
      <c r="X66" s="9"/>
      <c r="Y66" s="9"/>
      <c r="Z66" s="9">
        <v>0</v>
      </c>
      <c r="AA66" s="9"/>
      <c r="AB66" s="9"/>
    </row>
    <row r="67" spans="1:28" ht="45" customHeight="1">
      <c r="A67" s="8" t="s">
        <v>77</v>
      </c>
      <c r="B67" s="9">
        <v>1500</v>
      </c>
      <c r="C67" s="9">
        <v>0</v>
      </c>
      <c r="D67" s="9">
        <v>1500</v>
      </c>
      <c r="E67" s="9">
        <v>2000</v>
      </c>
      <c r="F67" s="9">
        <v>0</v>
      </c>
      <c r="G67" s="9">
        <v>2000</v>
      </c>
      <c r="H67" s="9">
        <v>3769</v>
      </c>
      <c r="I67" s="9">
        <v>0</v>
      </c>
      <c r="J67" s="9">
        <v>3769</v>
      </c>
      <c r="K67" s="9">
        <v>60</v>
      </c>
      <c r="L67" s="9">
        <v>0</v>
      </c>
      <c r="M67" s="9">
        <v>60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/>
      <c r="W67" s="9">
        <v>0</v>
      </c>
      <c r="X67" s="9">
        <v>0</v>
      </c>
      <c r="Y67" s="9"/>
      <c r="Z67" s="9">
        <v>0</v>
      </c>
      <c r="AA67" s="9"/>
      <c r="AB67" s="9"/>
    </row>
    <row r="68" spans="1:28" ht="45" customHeight="1">
      <c r="A68" s="8" t="s">
        <v>78</v>
      </c>
      <c r="B68" s="9">
        <v>18741</v>
      </c>
      <c r="C68" s="9">
        <v>18741</v>
      </c>
      <c r="D68" s="9">
        <v>0</v>
      </c>
      <c r="E68" s="9">
        <v>7966</v>
      </c>
      <c r="F68" s="9">
        <v>7966</v>
      </c>
      <c r="G68" s="9">
        <v>0</v>
      </c>
      <c r="H68" s="9">
        <v>9348</v>
      </c>
      <c r="I68" s="9">
        <v>9348</v>
      </c>
      <c r="J68" s="9">
        <v>0</v>
      </c>
      <c r="K68" s="9">
        <v>7000</v>
      </c>
      <c r="L68" s="9">
        <v>7000</v>
      </c>
      <c r="M68" s="9">
        <v>0</v>
      </c>
      <c r="N68" s="9">
        <v>1322</v>
      </c>
      <c r="O68" s="9">
        <v>1322</v>
      </c>
      <c r="P68" s="9">
        <v>0</v>
      </c>
      <c r="Q68" s="9">
        <v>5416</v>
      </c>
      <c r="R68" s="9">
        <v>5416</v>
      </c>
      <c r="S68" s="9">
        <v>0</v>
      </c>
      <c r="T68" s="9">
        <v>0</v>
      </c>
      <c r="U68" s="9">
        <v>0</v>
      </c>
      <c r="V68" s="9"/>
      <c r="W68" s="9">
        <v>0</v>
      </c>
      <c r="X68" s="9">
        <v>0</v>
      </c>
      <c r="Y68" s="9"/>
      <c r="Z68" s="9">
        <v>0</v>
      </c>
      <c r="AA68" s="9"/>
      <c r="AB68" s="9"/>
    </row>
    <row r="69" spans="1:28" ht="45" customHeight="1">
      <c r="A69" s="8" t="s">
        <v>79</v>
      </c>
      <c r="B69" s="9">
        <v>0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/>
      <c r="AB69" s="9"/>
    </row>
    <row r="70" spans="1:28" ht="54" customHeight="1">
      <c r="A70" s="8" t="s">
        <v>80</v>
      </c>
      <c r="B70" s="9">
        <v>3443</v>
      </c>
      <c r="C70" s="9">
        <v>3443</v>
      </c>
      <c r="D70" s="9">
        <v>0</v>
      </c>
      <c r="E70" s="9">
        <v>0</v>
      </c>
      <c r="F70" s="9">
        <v>0</v>
      </c>
      <c r="G70" s="9">
        <v>0</v>
      </c>
      <c r="H70" s="9">
        <v>1658</v>
      </c>
      <c r="I70" s="9">
        <v>1658</v>
      </c>
      <c r="J70" s="9">
        <v>0</v>
      </c>
      <c r="K70" s="9">
        <v>600</v>
      </c>
      <c r="L70" s="9">
        <v>600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/>
      <c r="W70" s="9">
        <v>0</v>
      </c>
      <c r="X70" s="9"/>
      <c r="Y70" s="9"/>
      <c r="Z70" s="9">
        <v>0</v>
      </c>
      <c r="AA70" s="9"/>
      <c r="AB70" s="9"/>
    </row>
    <row r="71" spans="1:28" ht="121.5" customHeight="1">
      <c r="A71" s="8" t="s">
        <v>81</v>
      </c>
      <c r="B71" s="9">
        <v>1200</v>
      </c>
      <c r="C71" s="9">
        <v>1190</v>
      </c>
      <c r="D71" s="9">
        <v>10</v>
      </c>
      <c r="E71" s="9">
        <v>1400</v>
      </c>
      <c r="F71" s="9">
        <v>1360</v>
      </c>
      <c r="G71" s="9">
        <v>40</v>
      </c>
      <c r="H71" s="9">
        <v>2415</v>
      </c>
      <c r="I71" s="9">
        <v>2415</v>
      </c>
      <c r="J71" s="9">
        <v>0</v>
      </c>
      <c r="K71" s="9">
        <v>280</v>
      </c>
      <c r="L71" s="9">
        <v>280</v>
      </c>
      <c r="M71" s="9">
        <v>0</v>
      </c>
      <c r="N71" s="9">
        <v>1000</v>
      </c>
      <c r="O71" s="9">
        <v>1000</v>
      </c>
      <c r="P71" s="9">
        <v>0</v>
      </c>
      <c r="Q71" s="9">
        <v>2100</v>
      </c>
      <c r="R71" s="9">
        <v>2100</v>
      </c>
      <c r="S71" s="9">
        <v>0</v>
      </c>
      <c r="T71" s="9">
        <v>3500</v>
      </c>
      <c r="U71" s="9">
        <v>3480</v>
      </c>
      <c r="V71" s="9">
        <v>20</v>
      </c>
      <c r="W71" s="9">
        <v>120</v>
      </c>
      <c r="X71" s="9">
        <v>30</v>
      </c>
      <c r="Y71" s="9">
        <v>90</v>
      </c>
      <c r="Z71" s="9">
        <v>0</v>
      </c>
      <c r="AA71" s="9"/>
      <c r="AB71" s="9"/>
    </row>
    <row r="72" spans="1:28" ht="70.5" customHeight="1">
      <c r="A72" s="8" t="s">
        <v>82</v>
      </c>
      <c r="B72" s="9">
        <v>1100</v>
      </c>
      <c r="C72" s="9">
        <v>1100</v>
      </c>
      <c r="D72" s="9">
        <v>0</v>
      </c>
      <c r="E72" s="9">
        <v>0</v>
      </c>
      <c r="F72" s="9">
        <v>0</v>
      </c>
      <c r="G72" s="9">
        <v>0</v>
      </c>
      <c r="H72" s="9">
        <v>1364</v>
      </c>
      <c r="I72" s="9">
        <v>1364</v>
      </c>
      <c r="J72" s="9">
        <v>0</v>
      </c>
      <c r="K72" s="9">
        <v>900</v>
      </c>
      <c r="L72" s="9">
        <v>900</v>
      </c>
      <c r="M72" s="9">
        <v>0</v>
      </c>
      <c r="N72" s="9">
        <v>0</v>
      </c>
      <c r="O72" s="9"/>
      <c r="P72" s="9"/>
      <c r="Q72" s="9">
        <v>800</v>
      </c>
      <c r="R72" s="9">
        <v>800</v>
      </c>
      <c r="S72" s="9"/>
      <c r="T72" s="9">
        <v>0</v>
      </c>
      <c r="U72" s="9"/>
      <c r="V72" s="9"/>
      <c r="W72" s="9">
        <v>0</v>
      </c>
      <c r="X72" s="9"/>
      <c r="Y72" s="9"/>
      <c r="Z72" s="9">
        <v>0</v>
      </c>
      <c r="AA72" s="9"/>
      <c r="AB72" s="9"/>
    </row>
    <row r="73" spans="1:28" ht="72.75" customHeight="1">
      <c r="A73" s="8" t="s">
        <v>83</v>
      </c>
      <c r="B73" s="9">
        <v>0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11</v>
      </c>
      <c r="I73" s="9">
        <v>11</v>
      </c>
      <c r="J73" s="9">
        <v>0</v>
      </c>
      <c r="K73" s="9">
        <v>16</v>
      </c>
      <c r="L73" s="9">
        <v>16</v>
      </c>
      <c r="M73" s="9">
        <v>0</v>
      </c>
      <c r="N73" s="9">
        <v>0</v>
      </c>
      <c r="O73" s="9">
        <v>0</v>
      </c>
      <c r="P73" s="9"/>
      <c r="Q73" s="9">
        <v>0</v>
      </c>
      <c r="R73" s="9"/>
      <c r="S73" s="9"/>
      <c r="T73" s="9">
        <v>0</v>
      </c>
      <c r="U73" s="9"/>
      <c r="V73" s="9"/>
      <c r="W73" s="9">
        <v>0</v>
      </c>
      <c r="X73" s="9"/>
      <c r="Y73" s="9"/>
      <c r="Z73" s="9">
        <v>0</v>
      </c>
      <c r="AA73" s="9"/>
      <c r="AB73" s="9"/>
    </row>
    <row r="74" spans="1:28" ht="45" customHeight="1">
      <c r="A74" s="8" t="s">
        <v>84</v>
      </c>
      <c r="B74" s="9">
        <v>3400</v>
      </c>
      <c r="C74" s="9">
        <v>3398</v>
      </c>
      <c r="D74" s="9">
        <v>2</v>
      </c>
      <c r="E74" s="9">
        <v>0</v>
      </c>
      <c r="F74" s="9">
        <v>0</v>
      </c>
      <c r="G74" s="9">
        <v>0</v>
      </c>
      <c r="H74" s="9">
        <v>4198</v>
      </c>
      <c r="I74" s="9">
        <v>4198</v>
      </c>
      <c r="J74" s="9">
        <v>0</v>
      </c>
      <c r="K74" s="9">
        <v>680</v>
      </c>
      <c r="L74" s="9">
        <v>680</v>
      </c>
      <c r="M74" s="9">
        <v>0</v>
      </c>
      <c r="N74" s="9">
        <v>0</v>
      </c>
      <c r="O74" s="9">
        <v>0</v>
      </c>
      <c r="P74" s="9">
        <v>0</v>
      </c>
      <c r="Q74" s="9">
        <v>354</v>
      </c>
      <c r="R74" s="9">
        <v>354</v>
      </c>
      <c r="S74" s="9">
        <v>0</v>
      </c>
      <c r="T74" s="9">
        <v>0</v>
      </c>
      <c r="U74" s="9"/>
      <c r="V74" s="9"/>
      <c r="W74" s="9">
        <v>0</v>
      </c>
      <c r="X74" s="9"/>
      <c r="Y74" s="9"/>
      <c r="Z74" s="9">
        <v>0</v>
      </c>
      <c r="AA74" s="9"/>
      <c r="AB74" s="9"/>
    </row>
    <row r="75" spans="1:28" ht="45" customHeight="1">
      <c r="A75" s="8" t="s">
        <v>85</v>
      </c>
      <c r="B75" s="9">
        <v>2000</v>
      </c>
      <c r="C75" s="9">
        <v>2000</v>
      </c>
      <c r="D75" s="9">
        <v>0</v>
      </c>
      <c r="E75" s="9">
        <v>0</v>
      </c>
      <c r="F75" s="9"/>
      <c r="G75" s="9"/>
      <c r="H75" s="9">
        <v>0</v>
      </c>
      <c r="I75" s="9"/>
      <c r="J75" s="9"/>
      <c r="K75" s="9">
        <v>0</v>
      </c>
      <c r="L75" s="9"/>
      <c r="M75" s="9"/>
      <c r="N75" s="9">
        <v>0</v>
      </c>
      <c r="O75" s="9"/>
      <c r="P75" s="9"/>
      <c r="Q75" s="9">
        <v>0</v>
      </c>
      <c r="R75" s="9"/>
      <c r="S75" s="9"/>
      <c r="T75" s="9">
        <v>0</v>
      </c>
      <c r="U75" s="9"/>
      <c r="V75" s="9"/>
      <c r="W75" s="9">
        <v>0</v>
      </c>
      <c r="X75" s="9"/>
      <c r="Y75" s="9"/>
      <c r="Z75" s="9">
        <v>0</v>
      </c>
      <c r="AA75" s="9"/>
      <c r="AB75" s="9"/>
    </row>
    <row r="76" spans="1:28" ht="45" customHeight="1">
      <c r="A76" s="8" t="s">
        <v>86</v>
      </c>
      <c r="B76" s="9">
        <v>0</v>
      </c>
      <c r="C76" s="9"/>
      <c r="D76" s="9"/>
      <c r="E76" s="9">
        <v>0</v>
      </c>
      <c r="F76" s="9"/>
      <c r="G76" s="9"/>
      <c r="H76" s="9">
        <v>212</v>
      </c>
      <c r="I76" s="9">
        <v>212</v>
      </c>
      <c r="J76" s="9">
        <v>0</v>
      </c>
      <c r="K76" s="9">
        <v>100</v>
      </c>
      <c r="L76" s="9">
        <v>100</v>
      </c>
      <c r="M76" s="9">
        <v>0</v>
      </c>
      <c r="N76" s="9">
        <v>0</v>
      </c>
      <c r="O76" s="9"/>
      <c r="P76" s="9"/>
      <c r="Q76" s="9">
        <v>0</v>
      </c>
      <c r="R76" s="9"/>
      <c r="S76" s="9"/>
      <c r="T76" s="9">
        <v>0</v>
      </c>
      <c r="U76" s="9"/>
      <c r="V76" s="9"/>
      <c r="W76" s="9">
        <v>0</v>
      </c>
      <c r="X76" s="9"/>
      <c r="Y76" s="9"/>
      <c r="Z76" s="9">
        <v>0</v>
      </c>
      <c r="AA76" s="9"/>
      <c r="AB76" s="9"/>
    </row>
    <row r="77" spans="1:28" ht="118.5" customHeight="1">
      <c r="A77" s="8" t="s">
        <v>87</v>
      </c>
      <c r="B77" s="9">
        <v>100</v>
      </c>
      <c r="C77" s="9">
        <v>100</v>
      </c>
      <c r="D77" s="9">
        <v>0</v>
      </c>
      <c r="E77" s="9">
        <v>0</v>
      </c>
      <c r="F77" s="9"/>
      <c r="G77" s="9"/>
      <c r="H77" s="9">
        <v>0</v>
      </c>
      <c r="I77" s="9"/>
      <c r="J77" s="9"/>
      <c r="K77" s="9">
        <v>0</v>
      </c>
      <c r="L77" s="9"/>
      <c r="M77" s="9"/>
      <c r="N77" s="9">
        <v>0</v>
      </c>
      <c r="O77" s="9"/>
      <c r="P77" s="9"/>
      <c r="Q77" s="9">
        <v>0</v>
      </c>
      <c r="R77" s="9"/>
      <c r="S77" s="9"/>
      <c r="T77" s="9">
        <v>0</v>
      </c>
      <c r="U77" s="9"/>
      <c r="V77" s="9"/>
      <c r="W77" s="9">
        <v>0</v>
      </c>
      <c r="X77" s="9"/>
      <c r="Y77" s="9"/>
      <c r="Z77" s="9">
        <v>0</v>
      </c>
      <c r="AA77" s="9"/>
      <c r="AB77" s="9"/>
    </row>
    <row r="78" spans="1:28" ht="45" customHeight="1">
      <c r="A78" s="8" t="s">
        <v>88</v>
      </c>
      <c r="B78" s="9">
        <v>1000</v>
      </c>
      <c r="C78" s="9">
        <v>1000</v>
      </c>
      <c r="D78" s="9">
        <v>0</v>
      </c>
      <c r="E78" s="9">
        <v>1200</v>
      </c>
      <c r="F78" s="9">
        <v>1200</v>
      </c>
      <c r="G78" s="9">
        <v>0</v>
      </c>
      <c r="H78" s="9">
        <v>0</v>
      </c>
      <c r="I78" s="9"/>
      <c r="J78" s="9"/>
      <c r="K78" s="9">
        <v>0</v>
      </c>
      <c r="L78" s="9"/>
      <c r="M78" s="9"/>
      <c r="N78" s="9">
        <v>0</v>
      </c>
      <c r="O78" s="9"/>
      <c r="P78" s="9"/>
      <c r="Q78" s="9">
        <v>0</v>
      </c>
      <c r="R78" s="9"/>
      <c r="S78" s="9"/>
      <c r="T78" s="9">
        <v>0</v>
      </c>
      <c r="U78" s="9"/>
      <c r="V78" s="9"/>
      <c r="W78" s="9">
        <v>0</v>
      </c>
      <c r="X78" s="9"/>
      <c r="Y78" s="9"/>
      <c r="Z78" s="9">
        <v>0</v>
      </c>
      <c r="AA78" s="9"/>
      <c r="AB78" s="9"/>
    </row>
    <row r="79" spans="1:28" ht="45" customHeight="1">
      <c r="A79" s="8" t="s">
        <v>89</v>
      </c>
      <c r="B79" s="9">
        <v>4000</v>
      </c>
      <c r="C79" s="9">
        <v>4000</v>
      </c>
      <c r="D79" s="9">
        <v>0</v>
      </c>
      <c r="E79" s="9">
        <v>4000</v>
      </c>
      <c r="F79" s="9">
        <v>4000</v>
      </c>
      <c r="G79" s="9"/>
      <c r="H79" s="9">
        <v>0</v>
      </c>
      <c r="I79" s="9"/>
      <c r="J79" s="9"/>
      <c r="K79" s="9">
        <v>0</v>
      </c>
      <c r="L79" s="9"/>
      <c r="M79" s="9"/>
      <c r="N79" s="9">
        <v>0</v>
      </c>
      <c r="O79" s="9"/>
      <c r="P79" s="9"/>
      <c r="Q79" s="9">
        <v>0</v>
      </c>
      <c r="R79" s="9"/>
      <c r="S79" s="9"/>
      <c r="T79" s="9">
        <v>0</v>
      </c>
      <c r="U79" s="9"/>
      <c r="V79" s="9"/>
      <c r="W79" s="9">
        <v>0</v>
      </c>
      <c r="X79" s="9"/>
      <c r="Y79" s="9"/>
      <c r="Z79" s="9">
        <v>0</v>
      </c>
      <c r="AA79" s="9"/>
      <c r="AB79" s="9"/>
    </row>
    <row r="80" spans="1:28" ht="45" customHeight="1">
      <c r="A80" s="8" t="s">
        <v>90</v>
      </c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>
        <v>0</v>
      </c>
      <c r="U80" s="9"/>
      <c r="V80" s="9"/>
      <c r="W80" s="9"/>
      <c r="X80" s="9"/>
      <c r="Y80" s="9"/>
      <c r="Z80" s="9"/>
      <c r="AA80" s="9"/>
      <c r="AB80" s="9"/>
    </row>
    <row r="81" spans="1:28" ht="45" customHeight="1">
      <c r="A81" s="8" t="s">
        <v>91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0</v>
      </c>
      <c r="U81" s="9"/>
      <c r="V81" s="9"/>
      <c r="W81" s="9"/>
      <c r="X81" s="9"/>
      <c r="Y81" s="9"/>
      <c r="Z81" s="9"/>
      <c r="AA81" s="9"/>
      <c r="AB81" s="9"/>
    </row>
    <row r="82" spans="1:28" ht="45" customHeight="1">
      <c r="A82" s="8" t="s">
        <v>92</v>
      </c>
      <c r="B82" s="9">
        <v>2400</v>
      </c>
      <c r="C82" s="9">
        <v>2400</v>
      </c>
      <c r="D82" s="9">
        <v>0</v>
      </c>
      <c r="E82" s="9">
        <v>2050</v>
      </c>
      <c r="F82" s="9">
        <v>1950</v>
      </c>
      <c r="G82" s="9">
        <v>100</v>
      </c>
      <c r="H82" s="9">
        <v>0</v>
      </c>
      <c r="I82" s="9"/>
      <c r="J82" s="9"/>
      <c r="K82" s="9">
        <v>0</v>
      </c>
      <c r="L82" s="9"/>
      <c r="M82" s="9"/>
      <c r="N82" s="9">
        <v>0</v>
      </c>
      <c r="O82" s="9"/>
      <c r="P82" s="9"/>
      <c r="Q82" s="9">
        <v>0</v>
      </c>
      <c r="R82" s="9"/>
      <c r="S82" s="9"/>
      <c r="T82" s="9">
        <v>0</v>
      </c>
      <c r="U82" s="9"/>
      <c r="V82" s="9"/>
      <c r="W82" s="9">
        <v>0</v>
      </c>
      <c r="X82" s="9"/>
      <c r="Y82" s="9"/>
      <c r="Z82" s="9">
        <v>0</v>
      </c>
      <c r="AA82" s="9"/>
      <c r="AB82" s="9"/>
    </row>
    <row r="83" spans="1:28" ht="45" customHeight="1">
      <c r="A83" s="8" t="s">
        <v>93</v>
      </c>
      <c r="B83" s="9">
        <v>1200</v>
      </c>
      <c r="C83" s="9">
        <v>1190</v>
      </c>
      <c r="D83" s="9">
        <v>10</v>
      </c>
      <c r="E83" s="9">
        <v>0</v>
      </c>
      <c r="F83" s="9">
        <v>0</v>
      </c>
      <c r="G83" s="9"/>
      <c r="H83" s="9">
        <v>0</v>
      </c>
      <c r="I83" s="9"/>
      <c r="J83" s="9"/>
      <c r="K83" s="9">
        <v>0</v>
      </c>
      <c r="L83" s="9"/>
      <c r="M83" s="9"/>
      <c r="N83" s="9">
        <v>0</v>
      </c>
      <c r="O83" s="9"/>
      <c r="P83" s="9"/>
      <c r="Q83" s="9">
        <v>0</v>
      </c>
      <c r="R83" s="9"/>
      <c r="S83" s="9"/>
      <c r="T83" s="9">
        <v>0</v>
      </c>
      <c r="U83" s="9"/>
      <c r="V83" s="9"/>
      <c r="W83" s="9">
        <v>0</v>
      </c>
      <c r="X83" s="9"/>
      <c r="Y83" s="9"/>
      <c r="Z83" s="9">
        <v>0</v>
      </c>
      <c r="AA83" s="9"/>
      <c r="AB83" s="9"/>
    </row>
    <row r="84" spans="1:28" ht="45" customHeight="1">
      <c r="A84" s="8" t="s">
        <v>94</v>
      </c>
      <c r="B84" s="9">
        <v>0</v>
      </c>
      <c r="C84" s="9"/>
      <c r="D84" s="9"/>
      <c r="E84" s="9">
        <v>0</v>
      </c>
      <c r="F84" s="9"/>
      <c r="G84" s="9">
        <v>0</v>
      </c>
      <c r="H84" s="9">
        <v>426</v>
      </c>
      <c r="I84" s="9">
        <v>426</v>
      </c>
      <c r="J84" s="9">
        <v>0</v>
      </c>
      <c r="K84" s="9">
        <v>0</v>
      </c>
      <c r="L84" s="9"/>
      <c r="M84" s="9"/>
      <c r="N84" s="9">
        <v>0</v>
      </c>
      <c r="O84" s="9"/>
      <c r="P84" s="9"/>
      <c r="Q84" s="9">
        <v>0</v>
      </c>
      <c r="R84" s="9"/>
      <c r="S84" s="9"/>
      <c r="T84" s="9">
        <v>0</v>
      </c>
      <c r="U84" s="9"/>
      <c r="V84" s="9"/>
      <c r="W84" s="9">
        <v>0</v>
      </c>
      <c r="X84" s="9"/>
      <c r="Y84" s="9"/>
      <c r="Z84" s="9">
        <v>0</v>
      </c>
      <c r="AA84" s="9"/>
      <c r="AB84" s="9"/>
    </row>
    <row r="85" spans="1:28" ht="45" customHeight="1">
      <c r="A85" s="8" t="s">
        <v>95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>
        <v>0</v>
      </c>
      <c r="O85" s="9">
        <v>0</v>
      </c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</row>
    <row r="86" spans="1:28" ht="45" customHeight="1">
      <c r="A86" s="8" t="s">
        <v>96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>
        <v>145</v>
      </c>
      <c r="O86" s="9">
        <v>145</v>
      </c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</row>
    <row r="87" spans="1:28" ht="54.75" customHeight="1">
      <c r="A87" s="8" t="s">
        <v>97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>
        <v>145</v>
      </c>
      <c r="O87" s="9">
        <v>145</v>
      </c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</row>
    <row r="88" spans="1:28" ht="53.25" customHeight="1">
      <c r="A88" s="8" t="s">
        <v>98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>
        <v>145</v>
      </c>
      <c r="O88" s="9">
        <v>145</v>
      </c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</row>
    <row r="89" spans="1:28" ht="45" customHeight="1">
      <c r="A89" s="8" t="s">
        <v>99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>
        <v>145</v>
      </c>
      <c r="O89" s="9">
        <v>145</v>
      </c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</row>
    <row r="90" spans="1:28" s="2" customFormat="1" ht="45" customHeight="1">
      <c r="A90" s="11" t="s">
        <v>100</v>
      </c>
      <c r="B90" s="9">
        <v>129784</v>
      </c>
      <c r="C90" s="9">
        <v>123485</v>
      </c>
      <c r="D90" s="9">
        <v>6299</v>
      </c>
      <c r="E90" s="9">
        <v>49621</v>
      </c>
      <c r="F90" s="9">
        <v>47214</v>
      </c>
      <c r="G90" s="9">
        <v>2407</v>
      </c>
      <c r="H90" s="9">
        <v>208281</v>
      </c>
      <c r="I90" s="9">
        <v>174237</v>
      </c>
      <c r="J90" s="9">
        <v>34044</v>
      </c>
      <c r="K90" s="9">
        <v>79012</v>
      </c>
      <c r="L90" s="9">
        <v>75565</v>
      </c>
      <c r="M90" s="9">
        <v>3447</v>
      </c>
      <c r="N90" s="9">
        <v>2902</v>
      </c>
      <c r="O90" s="9">
        <v>2902</v>
      </c>
      <c r="P90" s="9">
        <v>0</v>
      </c>
      <c r="Q90" s="9">
        <v>22731</v>
      </c>
      <c r="R90" s="9">
        <v>22731</v>
      </c>
      <c r="S90" s="9">
        <v>0</v>
      </c>
      <c r="T90" s="9">
        <v>3500</v>
      </c>
      <c r="U90" s="9">
        <v>3480</v>
      </c>
      <c r="V90" s="9">
        <v>20</v>
      </c>
      <c r="W90" s="9">
        <v>120</v>
      </c>
      <c r="X90" s="9">
        <v>30</v>
      </c>
      <c r="Y90" s="9">
        <v>90</v>
      </c>
      <c r="Z90" s="9">
        <v>6800</v>
      </c>
      <c r="AA90" s="9">
        <v>6800</v>
      </c>
      <c r="AB90" s="9">
        <v>0</v>
      </c>
    </row>
    <row r="91" spans="1:28" ht="45" customHeight="1"/>
    <row r="92" spans="1:28" ht="45" customHeight="1"/>
    <row r="93" spans="1:28" ht="45" customHeight="1"/>
    <row r="94" spans="1:28" ht="45" customHeight="1"/>
    <row r="95" spans="1:28" ht="45" customHeight="1"/>
    <row r="96" spans="1:28" ht="45" customHeight="1"/>
    <row r="97" ht="45" customHeight="1"/>
    <row r="98" ht="45" customHeight="1"/>
    <row r="99" ht="45" customHeight="1"/>
    <row r="100" ht="45" customHeight="1"/>
    <row r="101" ht="45" customHeight="1"/>
    <row r="102" ht="45" customHeight="1"/>
    <row r="103" ht="45" customHeight="1"/>
    <row r="104" ht="45" customHeight="1"/>
    <row r="105" ht="45" customHeight="1"/>
    <row r="106" ht="45" customHeight="1"/>
    <row r="107" ht="45" customHeight="1"/>
    <row r="108" ht="45" customHeight="1"/>
    <row r="109" ht="45" customHeight="1"/>
    <row r="110" ht="45" customHeight="1"/>
    <row r="111" ht="45" customHeight="1"/>
    <row r="112" ht="45" customHeight="1"/>
    <row r="113" ht="45" customHeight="1"/>
    <row r="114" ht="45" customHeight="1"/>
    <row r="115" ht="45" customHeight="1"/>
    <row r="116" ht="45" customHeight="1"/>
    <row r="117" ht="45" customHeight="1"/>
    <row r="118" ht="45" customHeight="1"/>
    <row r="119" ht="45" customHeight="1"/>
    <row r="120" ht="45" customHeight="1"/>
    <row r="121" ht="45" customHeight="1"/>
    <row r="122" ht="45" customHeight="1"/>
    <row r="123" ht="45" customHeight="1"/>
  </sheetData>
  <autoFilter ref="A5:AB90"/>
  <mergeCells count="15">
    <mergeCell ref="B1:P1"/>
    <mergeCell ref="B2:P2"/>
    <mergeCell ref="A3:A5"/>
    <mergeCell ref="B3:P3"/>
    <mergeCell ref="Q3:Y3"/>
    <mergeCell ref="N4:P4"/>
    <mergeCell ref="Q4:S4"/>
    <mergeCell ref="T4:V4"/>
    <mergeCell ref="W4:Y4"/>
    <mergeCell ref="Z3:AB3"/>
    <mergeCell ref="B4:D4"/>
    <mergeCell ref="E4:G4"/>
    <mergeCell ref="H4:J4"/>
    <mergeCell ref="K4:M4"/>
    <mergeCell ref="Z4:AB4"/>
  </mergeCells>
  <conditionalFormatting sqref="B6:AB84 B90:M90 Q90:AB90">
    <cfRule type="expression" dxfId="88" priority="4">
      <formula>(#REF!+#REF!)&lt;B6</formula>
    </cfRule>
  </conditionalFormatting>
  <conditionalFormatting sqref="B85:AB89">
    <cfRule type="expression" dxfId="87" priority="3">
      <formula>(#REF!+#REF!)&lt;B85</formula>
    </cfRule>
  </conditionalFormatting>
  <conditionalFormatting sqref="N90:P90">
    <cfRule type="expression" dxfId="86" priority="1">
      <formula>(#REF!+#REF!)&lt;N90</formula>
    </cfRule>
  </conditionalFormatting>
  <pageMargins left="0" right="0" top="0.19685039370078741" bottom="0.19685039370078741" header="0.19685039370078741" footer="0.19685039370078741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AE134"/>
  <sheetViews>
    <sheetView showZeros="0" view="pageBreakPreview" zoomScale="55" zoomScaleNormal="55" zoomScaleSheetLayoutView="55" workbookViewId="0">
      <pane xSplit="1" ySplit="5" topLeftCell="B6" activePane="bottomRight" state="frozenSplit"/>
      <selection pane="topRight" activeCell="E1" sqref="E1"/>
      <selection pane="bottomLeft" activeCell="A6" sqref="A6"/>
      <selection pane="bottomRight" activeCell="A3" sqref="A3:A5"/>
    </sheetView>
  </sheetViews>
  <sheetFormatPr defaultColWidth="9.140625" defaultRowHeight="20.25"/>
  <cols>
    <col min="1" max="1" width="80.5703125" style="16" customWidth="1"/>
    <col min="2" max="2" width="14.140625" style="17" customWidth="1"/>
    <col min="3" max="3" width="12.140625" style="17" customWidth="1"/>
    <col min="4" max="4" width="14" style="17" customWidth="1"/>
    <col min="5" max="5" width="12.140625" style="17" customWidth="1"/>
    <col min="6" max="6" width="10.140625" style="17" customWidth="1"/>
    <col min="7" max="7" width="11" style="17" customWidth="1"/>
    <col min="8" max="8" width="12.140625" style="17" customWidth="1"/>
    <col min="9" max="9" width="11.140625" style="17" customWidth="1"/>
    <col min="10" max="10" width="10" style="17" customWidth="1"/>
    <col min="11" max="11" width="12.5703125" style="17" customWidth="1"/>
    <col min="12" max="12" width="10.85546875" style="17" customWidth="1"/>
    <col min="13" max="13" width="9.7109375" style="17" customWidth="1"/>
    <col min="14" max="14" width="14.42578125" style="17" customWidth="1"/>
    <col min="15" max="15" width="10.42578125" style="17" customWidth="1"/>
    <col min="16" max="16" width="10.5703125" style="17" customWidth="1"/>
    <col min="17" max="17" width="13.28515625" style="17" customWidth="1"/>
    <col min="18" max="18" width="10.140625" style="17" customWidth="1"/>
    <col min="19" max="19" width="11.7109375" style="17" customWidth="1"/>
    <col min="20" max="20" width="12.28515625" style="18" customWidth="1"/>
    <col min="21" max="21" width="8.42578125" style="17" customWidth="1"/>
    <col min="22" max="22" width="7.42578125" style="17" customWidth="1"/>
    <col min="23" max="23" width="13.28515625" style="18" customWidth="1"/>
    <col min="24" max="24" width="13.42578125" style="17" customWidth="1"/>
    <col min="25" max="25" width="15.140625" style="17" customWidth="1"/>
    <col min="26" max="26" width="13.42578125" style="17" customWidth="1"/>
    <col min="27" max="27" width="10.28515625" style="17" customWidth="1"/>
    <col min="28" max="28" width="10.85546875" style="17" customWidth="1"/>
    <col min="29" max="29" width="12.140625" style="15" customWidth="1"/>
    <col min="30" max="30" width="10" style="17" customWidth="1"/>
    <col min="31" max="31" width="16.28515625" style="17" customWidth="1"/>
    <col min="32" max="16384" width="9.140625" style="15"/>
  </cols>
  <sheetData>
    <row r="1" spans="1:31" ht="30" customHeight="1">
      <c r="B1" s="60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31" ht="41.25" customHeight="1">
      <c r="A2" s="19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D2" s="19"/>
      <c r="AE2" s="19"/>
    </row>
    <row r="3" spans="1:31" s="20" customFormat="1" ht="49.5" customHeight="1">
      <c r="A3" s="61" t="s">
        <v>1</v>
      </c>
      <c r="B3" s="52" t="s">
        <v>2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 t="s">
        <v>2</v>
      </c>
      <c r="R3" s="64"/>
      <c r="S3" s="64"/>
      <c r="T3" s="64"/>
      <c r="U3" s="64"/>
      <c r="V3" s="64"/>
      <c r="W3" s="64"/>
      <c r="X3" s="64"/>
      <c r="Y3" s="64"/>
      <c r="Z3" s="56" t="s">
        <v>3</v>
      </c>
      <c r="AA3" s="64"/>
      <c r="AB3" s="64"/>
      <c r="AC3" s="64"/>
      <c r="AD3" s="64"/>
      <c r="AE3" s="65"/>
    </row>
    <row r="4" spans="1:31" s="20" customFormat="1" ht="152.25" customHeight="1">
      <c r="A4" s="62"/>
      <c r="B4" s="55" t="s">
        <v>4</v>
      </c>
      <c r="C4" s="55"/>
      <c r="D4" s="55"/>
      <c r="E4" s="55" t="s">
        <v>5</v>
      </c>
      <c r="F4" s="55"/>
      <c r="G4" s="55"/>
      <c r="H4" s="55" t="s">
        <v>6</v>
      </c>
      <c r="I4" s="55"/>
      <c r="J4" s="55"/>
      <c r="K4" s="55" t="s">
        <v>7</v>
      </c>
      <c r="L4" s="55"/>
      <c r="M4" s="55"/>
      <c r="N4" s="55" t="s">
        <v>8</v>
      </c>
      <c r="O4" s="55"/>
      <c r="P4" s="55"/>
      <c r="Q4" s="55" t="s">
        <v>9</v>
      </c>
      <c r="R4" s="55"/>
      <c r="S4" s="55"/>
      <c r="T4" s="55" t="s">
        <v>10</v>
      </c>
      <c r="U4" s="55"/>
      <c r="V4" s="55"/>
      <c r="W4" s="55" t="s">
        <v>11</v>
      </c>
      <c r="X4" s="55"/>
      <c r="Y4" s="55"/>
      <c r="Z4" s="66" t="s">
        <v>102</v>
      </c>
      <c r="AA4" s="67"/>
      <c r="AB4" s="68"/>
      <c r="AC4" s="55" t="s">
        <v>12</v>
      </c>
      <c r="AD4" s="55"/>
      <c r="AE4" s="59"/>
    </row>
    <row r="5" spans="1:31" s="23" customFormat="1" ht="43.5" customHeight="1">
      <c r="A5" s="63"/>
      <c r="B5" s="21" t="s">
        <v>13</v>
      </c>
      <c r="C5" s="21" t="s">
        <v>14</v>
      </c>
      <c r="D5" s="21" t="s">
        <v>15</v>
      </c>
      <c r="E5" s="21" t="s">
        <v>13</v>
      </c>
      <c r="F5" s="21" t="s">
        <v>14</v>
      </c>
      <c r="G5" s="21" t="s">
        <v>15</v>
      </c>
      <c r="H5" s="21" t="s">
        <v>13</v>
      </c>
      <c r="I5" s="21" t="s">
        <v>14</v>
      </c>
      <c r="J5" s="21" t="s">
        <v>15</v>
      </c>
      <c r="K5" s="21" t="s">
        <v>13</v>
      </c>
      <c r="L5" s="21" t="s">
        <v>14</v>
      </c>
      <c r="M5" s="21" t="s">
        <v>15</v>
      </c>
      <c r="N5" s="21" t="s">
        <v>13</v>
      </c>
      <c r="O5" s="21" t="s">
        <v>14</v>
      </c>
      <c r="P5" s="21" t="s">
        <v>15</v>
      </c>
      <c r="Q5" s="21" t="s">
        <v>13</v>
      </c>
      <c r="R5" s="21" t="s">
        <v>14</v>
      </c>
      <c r="S5" s="21" t="s">
        <v>15</v>
      </c>
      <c r="T5" s="21" t="s">
        <v>13</v>
      </c>
      <c r="U5" s="21" t="s">
        <v>14</v>
      </c>
      <c r="V5" s="21" t="s">
        <v>15</v>
      </c>
      <c r="W5" s="21" t="s">
        <v>13</v>
      </c>
      <c r="X5" s="21" t="s">
        <v>14</v>
      </c>
      <c r="Y5" s="21" t="s">
        <v>15</v>
      </c>
      <c r="Z5" s="21" t="s">
        <v>13</v>
      </c>
      <c r="AA5" s="21" t="s">
        <v>14</v>
      </c>
      <c r="AB5" s="21" t="s">
        <v>15</v>
      </c>
      <c r="AC5" s="21" t="s">
        <v>13</v>
      </c>
      <c r="AD5" s="21" t="s">
        <v>14</v>
      </c>
      <c r="AE5" s="22" t="s">
        <v>15</v>
      </c>
    </row>
    <row r="6" spans="1:31" s="20" customFormat="1" ht="58.5" customHeight="1">
      <c r="A6" s="24" t="s">
        <v>16</v>
      </c>
      <c r="B6" s="9">
        <f t="shared" ref="B6:B69" si="0">C6+D6</f>
        <v>0</v>
      </c>
      <c r="C6" s="9">
        <v>0</v>
      </c>
      <c r="D6" s="9">
        <v>0</v>
      </c>
      <c r="E6" s="9">
        <f t="shared" ref="E6:E69" si="1">F6+G6</f>
        <v>0</v>
      </c>
      <c r="F6" s="9">
        <v>0</v>
      </c>
      <c r="G6" s="9">
        <v>0</v>
      </c>
      <c r="H6" s="9">
        <f t="shared" ref="H6:H69" si="2">I6+J6</f>
        <v>0</v>
      </c>
      <c r="I6" s="9">
        <v>0</v>
      </c>
      <c r="J6" s="9">
        <v>0</v>
      </c>
      <c r="K6" s="9">
        <f t="shared" ref="K6:K69" si="3">L6+M6</f>
        <v>123</v>
      </c>
      <c r="L6" s="9">
        <v>123</v>
      </c>
      <c r="M6" s="9">
        <v>0</v>
      </c>
      <c r="N6" s="9">
        <f t="shared" ref="N6:N69" si="4">O6+P6</f>
        <v>0</v>
      </c>
      <c r="O6" s="9">
        <v>0</v>
      </c>
      <c r="P6" s="9">
        <v>0</v>
      </c>
      <c r="Q6" s="9">
        <f t="shared" ref="Q6:Q69" si="5">R6+S6</f>
        <v>0</v>
      </c>
      <c r="R6" s="9">
        <v>0</v>
      </c>
      <c r="S6" s="9">
        <v>0</v>
      </c>
      <c r="T6" s="9">
        <f t="shared" ref="T6:T69" si="6">U6+V6</f>
        <v>0</v>
      </c>
      <c r="U6" s="9">
        <v>0</v>
      </c>
      <c r="V6" s="9">
        <v>0</v>
      </c>
      <c r="W6" s="9">
        <f t="shared" ref="W6:W70" si="7">X6+Y6</f>
        <v>0</v>
      </c>
      <c r="X6" s="9">
        <v>0</v>
      </c>
      <c r="Y6" s="9">
        <v>0</v>
      </c>
      <c r="Z6" s="9">
        <f>AA6+AB6</f>
        <v>0</v>
      </c>
      <c r="AA6" s="9"/>
      <c r="AB6" s="9"/>
      <c r="AC6" s="9">
        <f t="shared" ref="AC6:AC69" si="8">AD6+AE6</f>
        <v>0</v>
      </c>
      <c r="AD6" s="9">
        <v>0</v>
      </c>
      <c r="AE6" s="10">
        <v>0</v>
      </c>
    </row>
    <row r="7" spans="1:31" s="20" customFormat="1" ht="45" customHeight="1">
      <c r="A7" s="24" t="s">
        <v>17</v>
      </c>
      <c r="B7" s="9">
        <f t="shared" si="0"/>
        <v>1500</v>
      </c>
      <c r="C7" s="9">
        <v>1500</v>
      </c>
      <c r="D7" s="9">
        <v>0</v>
      </c>
      <c r="E7" s="9">
        <f t="shared" si="1"/>
        <v>0</v>
      </c>
      <c r="F7" s="9">
        <v>0</v>
      </c>
      <c r="G7" s="9">
        <v>0</v>
      </c>
      <c r="H7" s="9">
        <f t="shared" si="2"/>
        <v>2841</v>
      </c>
      <c r="I7" s="9">
        <v>2841</v>
      </c>
      <c r="J7" s="9">
        <v>0</v>
      </c>
      <c r="K7" s="9">
        <f t="shared" si="3"/>
        <v>680</v>
      </c>
      <c r="L7" s="9">
        <v>680</v>
      </c>
      <c r="M7" s="9">
        <v>0</v>
      </c>
      <c r="N7" s="9">
        <f t="shared" si="4"/>
        <v>0</v>
      </c>
      <c r="O7" s="9">
        <v>0</v>
      </c>
      <c r="P7" s="9">
        <v>0</v>
      </c>
      <c r="Q7" s="9">
        <f t="shared" si="5"/>
        <v>0</v>
      </c>
      <c r="R7" s="9">
        <v>0</v>
      </c>
      <c r="S7" s="9">
        <v>0</v>
      </c>
      <c r="T7" s="9">
        <f t="shared" si="6"/>
        <v>0</v>
      </c>
      <c r="U7" s="9">
        <v>0</v>
      </c>
      <c r="V7" s="9">
        <v>0</v>
      </c>
      <c r="W7" s="9">
        <f t="shared" si="7"/>
        <v>0</v>
      </c>
      <c r="X7" s="9">
        <v>0</v>
      </c>
      <c r="Y7" s="9">
        <v>0</v>
      </c>
      <c r="Z7" s="9">
        <f t="shared" ref="Z7:Z70" si="9">AA7+AB7</f>
        <v>0</v>
      </c>
      <c r="AA7" s="9"/>
      <c r="AB7" s="9"/>
      <c r="AC7" s="9">
        <f t="shared" si="8"/>
        <v>0</v>
      </c>
      <c r="AD7" s="9">
        <v>0</v>
      </c>
      <c r="AE7" s="9">
        <v>0</v>
      </c>
    </row>
    <row r="8" spans="1:31" s="20" customFormat="1" ht="45" customHeight="1">
      <c r="A8" s="24" t="s">
        <v>18</v>
      </c>
      <c r="B8" s="9">
        <f t="shared" si="0"/>
        <v>0</v>
      </c>
      <c r="C8" s="9">
        <v>0</v>
      </c>
      <c r="D8" s="9">
        <v>0</v>
      </c>
      <c r="E8" s="9">
        <f t="shared" si="1"/>
        <v>0</v>
      </c>
      <c r="F8" s="9">
        <v>0</v>
      </c>
      <c r="G8" s="9">
        <v>0</v>
      </c>
      <c r="H8" s="9">
        <f t="shared" si="2"/>
        <v>815</v>
      </c>
      <c r="I8" s="9">
        <v>815</v>
      </c>
      <c r="J8" s="9">
        <v>0</v>
      </c>
      <c r="K8" s="9">
        <f t="shared" si="3"/>
        <v>431</v>
      </c>
      <c r="L8" s="9">
        <v>431</v>
      </c>
      <c r="M8" s="9">
        <v>0</v>
      </c>
      <c r="N8" s="9">
        <f t="shared" si="4"/>
        <v>0</v>
      </c>
      <c r="O8" s="9">
        <v>0</v>
      </c>
      <c r="P8" s="9">
        <v>0</v>
      </c>
      <c r="Q8" s="9">
        <f t="shared" si="5"/>
        <v>0</v>
      </c>
      <c r="R8" s="9">
        <v>0</v>
      </c>
      <c r="S8" s="9">
        <v>0</v>
      </c>
      <c r="T8" s="9">
        <f t="shared" si="6"/>
        <v>0</v>
      </c>
      <c r="U8" s="9">
        <v>0</v>
      </c>
      <c r="V8" s="9">
        <v>0</v>
      </c>
      <c r="W8" s="9">
        <f t="shared" si="7"/>
        <v>0</v>
      </c>
      <c r="X8" s="9">
        <v>0</v>
      </c>
      <c r="Y8" s="9">
        <v>0</v>
      </c>
      <c r="Z8" s="9">
        <f t="shared" si="9"/>
        <v>0</v>
      </c>
      <c r="AA8" s="9"/>
      <c r="AB8" s="9"/>
      <c r="AC8" s="9">
        <f t="shared" si="8"/>
        <v>0</v>
      </c>
      <c r="AD8" s="9">
        <v>0</v>
      </c>
      <c r="AE8" s="9">
        <v>0</v>
      </c>
    </row>
    <row r="9" spans="1:31" s="20" customFormat="1" ht="45" customHeight="1">
      <c r="A9" s="24" t="s">
        <v>19</v>
      </c>
      <c r="B9" s="9">
        <f t="shared" si="0"/>
        <v>800</v>
      </c>
      <c r="C9" s="9">
        <v>800</v>
      </c>
      <c r="D9" s="9">
        <v>0</v>
      </c>
      <c r="E9" s="9">
        <f t="shared" si="1"/>
        <v>0</v>
      </c>
      <c r="F9" s="9">
        <v>0</v>
      </c>
      <c r="G9" s="9">
        <v>0</v>
      </c>
      <c r="H9" s="9">
        <f t="shared" si="2"/>
        <v>0</v>
      </c>
      <c r="I9" s="9">
        <v>0</v>
      </c>
      <c r="J9" s="9">
        <v>0</v>
      </c>
      <c r="K9" s="9">
        <f t="shared" si="3"/>
        <v>320</v>
      </c>
      <c r="L9" s="9">
        <v>320</v>
      </c>
      <c r="M9" s="9">
        <v>0</v>
      </c>
      <c r="N9" s="9">
        <f t="shared" si="4"/>
        <v>0</v>
      </c>
      <c r="O9" s="9">
        <v>0</v>
      </c>
      <c r="P9" s="9">
        <v>0</v>
      </c>
      <c r="Q9" s="9">
        <f t="shared" si="5"/>
        <v>0</v>
      </c>
      <c r="R9" s="9">
        <v>0</v>
      </c>
      <c r="S9" s="9">
        <v>0</v>
      </c>
      <c r="T9" s="9">
        <f t="shared" si="6"/>
        <v>0</v>
      </c>
      <c r="U9" s="9">
        <v>0</v>
      </c>
      <c r="V9" s="9"/>
      <c r="W9" s="9">
        <f t="shared" si="7"/>
        <v>0</v>
      </c>
      <c r="X9" s="9">
        <v>0</v>
      </c>
      <c r="Y9" s="9"/>
      <c r="Z9" s="9">
        <f t="shared" si="9"/>
        <v>0</v>
      </c>
      <c r="AA9" s="9"/>
      <c r="AB9" s="9"/>
      <c r="AC9" s="9">
        <f t="shared" si="8"/>
        <v>0</v>
      </c>
      <c r="AD9" s="9"/>
      <c r="AE9" s="9"/>
    </row>
    <row r="10" spans="1:31" s="20" customFormat="1" ht="45" customHeight="1">
      <c r="A10" s="24" t="s">
        <v>20</v>
      </c>
      <c r="B10" s="9">
        <f t="shared" si="0"/>
        <v>1000</v>
      </c>
      <c r="C10" s="9">
        <v>880</v>
      </c>
      <c r="D10" s="9">
        <v>120</v>
      </c>
      <c r="E10" s="9">
        <f t="shared" si="1"/>
        <v>1000</v>
      </c>
      <c r="F10" s="9">
        <v>1000</v>
      </c>
      <c r="G10" s="9">
        <v>0</v>
      </c>
      <c r="H10" s="9">
        <f t="shared" si="2"/>
        <v>463</v>
      </c>
      <c r="I10" s="9">
        <v>463</v>
      </c>
      <c r="J10" s="9">
        <v>0</v>
      </c>
      <c r="K10" s="9">
        <f t="shared" si="3"/>
        <v>603</v>
      </c>
      <c r="L10" s="9">
        <v>600</v>
      </c>
      <c r="M10" s="9">
        <v>3</v>
      </c>
      <c r="N10" s="9">
        <f t="shared" si="4"/>
        <v>0</v>
      </c>
      <c r="O10" s="9">
        <v>0</v>
      </c>
      <c r="P10" s="9">
        <v>0</v>
      </c>
      <c r="Q10" s="9">
        <f t="shared" si="5"/>
        <v>700</v>
      </c>
      <c r="R10" s="9">
        <v>700</v>
      </c>
      <c r="S10" s="9">
        <v>0</v>
      </c>
      <c r="T10" s="9">
        <f t="shared" si="6"/>
        <v>0</v>
      </c>
      <c r="U10" s="9">
        <v>0</v>
      </c>
      <c r="V10" s="9">
        <v>0</v>
      </c>
      <c r="W10" s="9">
        <f t="shared" si="7"/>
        <v>0</v>
      </c>
      <c r="X10" s="9">
        <v>0</v>
      </c>
      <c r="Y10" s="9">
        <v>0</v>
      </c>
      <c r="Z10" s="9">
        <f t="shared" si="9"/>
        <v>0</v>
      </c>
      <c r="AA10" s="9"/>
      <c r="AB10" s="9"/>
      <c r="AC10" s="9">
        <f t="shared" si="8"/>
        <v>0</v>
      </c>
      <c r="AD10" s="9">
        <v>0</v>
      </c>
      <c r="AE10" s="9">
        <v>0</v>
      </c>
    </row>
    <row r="11" spans="1:31" s="20" customFormat="1" ht="45" customHeight="1">
      <c r="A11" s="24" t="s">
        <v>21</v>
      </c>
      <c r="B11" s="9">
        <f t="shared" si="0"/>
        <v>2500</v>
      </c>
      <c r="C11" s="9">
        <v>2500</v>
      </c>
      <c r="D11" s="9">
        <v>0</v>
      </c>
      <c r="E11" s="9">
        <f t="shared" si="1"/>
        <v>0</v>
      </c>
      <c r="F11" s="9">
        <v>0</v>
      </c>
      <c r="G11" s="9">
        <v>0</v>
      </c>
      <c r="H11" s="9">
        <f t="shared" si="2"/>
        <v>10964</v>
      </c>
      <c r="I11" s="9">
        <v>8475</v>
      </c>
      <c r="J11" s="9">
        <v>2489</v>
      </c>
      <c r="K11" s="9">
        <f t="shared" si="3"/>
        <v>3838</v>
      </c>
      <c r="L11" s="9">
        <v>3838</v>
      </c>
      <c r="M11" s="9">
        <v>0</v>
      </c>
      <c r="N11" s="9">
        <f t="shared" si="4"/>
        <v>0</v>
      </c>
      <c r="O11" s="9">
        <v>0</v>
      </c>
      <c r="P11" s="9">
        <v>0</v>
      </c>
      <c r="Q11" s="9">
        <f t="shared" si="5"/>
        <v>0</v>
      </c>
      <c r="R11" s="9">
        <v>0</v>
      </c>
      <c r="S11" s="9">
        <v>0</v>
      </c>
      <c r="T11" s="9">
        <f t="shared" si="6"/>
        <v>0</v>
      </c>
      <c r="U11" s="9"/>
      <c r="V11" s="9"/>
      <c r="W11" s="9">
        <f t="shared" si="7"/>
        <v>0</v>
      </c>
      <c r="X11" s="9"/>
      <c r="Y11" s="9"/>
      <c r="Z11" s="9">
        <f t="shared" si="9"/>
        <v>0</v>
      </c>
      <c r="AA11" s="9"/>
      <c r="AB11" s="9"/>
      <c r="AC11" s="9">
        <f t="shared" si="8"/>
        <v>0</v>
      </c>
      <c r="AD11" s="9"/>
      <c r="AE11" s="9"/>
    </row>
    <row r="12" spans="1:31" s="20" customFormat="1" ht="45" customHeight="1">
      <c r="A12" s="24" t="s">
        <v>22</v>
      </c>
      <c r="B12" s="9">
        <f t="shared" si="0"/>
        <v>6000</v>
      </c>
      <c r="C12" s="9">
        <v>6000</v>
      </c>
      <c r="D12" s="9">
        <v>0</v>
      </c>
      <c r="E12" s="9">
        <f t="shared" si="1"/>
        <v>3000</v>
      </c>
      <c r="F12" s="9">
        <v>2750</v>
      </c>
      <c r="G12" s="9">
        <v>250</v>
      </c>
      <c r="H12" s="9">
        <f t="shared" si="2"/>
        <v>8717</v>
      </c>
      <c r="I12" s="9">
        <v>8717</v>
      </c>
      <c r="J12" s="9">
        <v>0</v>
      </c>
      <c r="K12" s="9">
        <f t="shared" si="3"/>
        <v>2000</v>
      </c>
      <c r="L12" s="9">
        <v>1840</v>
      </c>
      <c r="M12" s="9">
        <v>160</v>
      </c>
      <c r="N12" s="9">
        <f t="shared" si="4"/>
        <v>0</v>
      </c>
      <c r="O12" s="9">
        <v>0</v>
      </c>
      <c r="P12" s="9">
        <v>0</v>
      </c>
      <c r="Q12" s="9">
        <f t="shared" si="5"/>
        <v>2709</v>
      </c>
      <c r="R12" s="9">
        <v>2709</v>
      </c>
      <c r="S12" s="9">
        <v>0</v>
      </c>
      <c r="T12" s="9">
        <f t="shared" si="6"/>
        <v>0</v>
      </c>
      <c r="U12" s="9"/>
      <c r="V12" s="9"/>
      <c r="W12" s="9">
        <f t="shared" si="7"/>
        <v>0</v>
      </c>
      <c r="X12" s="9"/>
      <c r="Y12" s="9"/>
      <c r="Z12" s="9">
        <f t="shared" si="9"/>
        <v>0</v>
      </c>
      <c r="AA12" s="9"/>
      <c r="AB12" s="9"/>
      <c r="AC12" s="9">
        <f t="shared" si="8"/>
        <v>0</v>
      </c>
      <c r="AD12" s="9"/>
      <c r="AE12" s="9"/>
    </row>
    <row r="13" spans="1:31" s="20" customFormat="1" ht="45" customHeight="1">
      <c r="A13" s="24" t="s">
        <v>23</v>
      </c>
      <c r="B13" s="9">
        <f t="shared" si="0"/>
        <v>0</v>
      </c>
      <c r="C13" s="9">
        <v>0</v>
      </c>
      <c r="D13" s="9">
        <v>0</v>
      </c>
      <c r="E13" s="9">
        <f t="shared" si="1"/>
        <v>0</v>
      </c>
      <c r="F13" s="9">
        <v>0</v>
      </c>
      <c r="G13" s="9">
        <v>0</v>
      </c>
      <c r="H13" s="9">
        <f t="shared" si="2"/>
        <v>420</v>
      </c>
      <c r="I13" s="9">
        <v>420</v>
      </c>
      <c r="J13" s="9">
        <v>0</v>
      </c>
      <c r="K13" s="9">
        <f t="shared" si="3"/>
        <v>350</v>
      </c>
      <c r="L13" s="9">
        <v>348</v>
      </c>
      <c r="M13" s="9">
        <v>2</v>
      </c>
      <c r="N13" s="9">
        <f t="shared" si="4"/>
        <v>0</v>
      </c>
      <c r="O13" s="9">
        <v>0</v>
      </c>
      <c r="P13" s="9">
        <v>0</v>
      </c>
      <c r="Q13" s="9">
        <f t="shared" si="5"/>
        <v>0</v>
      </c>
      <c r="R13" s="9">
        <v>0</v>
      </c>
      <c r="S13" s="9">
        <v>0</v>
      </c>
      <c r="T13" s="9">
        <f t="shared" si="6"/>
        <v>0</v>
      </c>
      <c r="U13" s="9"/>
      <c r="V13" s="9"/>
      <c r="W13" s="9">
        <f t="shared" si="7"/>
        <v>0</v>
      </c>
      <c r="X13" s="9"/>
      <c r="Y13" s="9"/>
      <c r="Z13" s="9">
        <f t="shared" si="9"/>
        <v>0</v>
      </c>
      <c r="AA13" s="9"/>
      <c r="AB13" s="9"/>
      <c r="AC13" s="9">
        <f t="shared" si="8"/>
        <v>0</v>
      </c>
      <c r="AD13" s="9"/>
      <c r="AE13" s="9"/>
    </row>
    <row r="14" spans="1:31" s="20" customFormat="1" ht="45" customHeight="1">
      <c r="A14" s="24" t="s">
        <v>24</v>
      </c>
      <c r="B14" s="9">
        <f t="shared" si="0"/>
        <v>1800</v>
      </c>
      <c r="C14" s="9">
        <v>1800</v>
      </c>
      <c r="D14" s="9">
        <v>0</v>
      </c>
      <c r="E14" s="9">
        <f t="shared" si="1"/>
        <v>0</v>
      </c>
      <c r="F14" s="9">
        <v>0</v>
      </c>
      <c r="G14" s="9">
        <v>0</v>
      </c>
      <c r="H14" s="9">
        <f t="shared" si="2"/>
        <v>12312</v>
      </c>
      <c r="I14" s="9">
        <v>12312</v>
      </c>
      <c r="J14" s="9">
        <v>0</v>
      </c>
      <c r="K14" s="9">
        <f t="shared" si="3"/>
        <v>971</v>
      </c>
      <c r="L14" s="9">
        <v>971</v>
      </c>
      <c r="M14" s="9">
        <v>0</v>
      </c>
      <c r="N14" s="9">
        <f t="shared" si="4"/>
        <v>0</v>
      </c>
      <c r="O14" s="9">
        <v>0</v>
      </c>
      <c r="P14" s="9">
        <v>0</v>
      </c>
      <c r="Q14" s="9">
        <f t="shared" si="5"/>
        <v>4229</v>
      </c>
      <c r="R14" s="9">
        <v>4229</v>
      </c>
      <c r="S14" s="9">
        <v>0</v>
      </c>
      <c r="T14" s="9">
        <f t="shared" si="6"/>
        <v>0</v>
      </c>
      <c r="U14" s="9"/>
      <c r="V14" s="9"/>
      <c r="W14" s="9">
        <f t="shared" si="7"/>
        <v>0</v>
      </c>
      <c r="X14" s="9"/>
      <c r="Y14" s="9"/>
      <c r="Z14" s="9">
        <f t="shared" si="9"/>
        <v>0</v>
      </c>
      <c r="AA14" s="9"/>
      <c r="AB14" s="9"/>
      <c r="AC14" s="9">
        <f t="shared" si="8"/>
        <v>0</v>
      </c>
      <c r="AD14" s="9"/>
      <c r="AE14" s="9"/>
    </row>
    <row r="15" spans="1:31" s="20" customFormat="1" ht="45" customHeight="1">
      <c r="A15" s="24" t="s">
        <v>25</v>
      </c>
      <c r="B15" s="9">
        <f t="shared" si="0"/>
        <v>0</v>
      </c>
      <c r="C15" s="9">
        <v>0</v>
      </c>
      <c r="D15" s="9">
        <v>0</v>
      </c>
      <c r="E15" s="9">
        <f t="shared" si="1"/>
        <v>0</v>
      </c>
      <c r="F15" s="9">
        <v>0</v>
      </c>
      <c r="G15" s="9">
        <v>0</v>
      </c>
      <c r="H15" s="9">
        <f t="shared" si="2"/>
        <v>0</v>
      </c>
      <c r="I15" s="9">
        <v>0</v>
      </c>
      <c r="J15" s="9">
        <v>0</v>
      </c>
      <c r="K15" s="9">
        <f t="shared" si="3"/>
        <v>246</v>
      </c>
      <c r="L15" s="9">
        <v>246</v>
      </c>
      <c r="M15" s="9">
        <v>0</v>
      </c>
      <c r="N15" s="9">
        <f t="shared" si="4"/>
        <v>0</v>
      </c>
      <c r="O15" s="9">
        <v>0</v>
      </c>
      <c r="P15" s="9"/>
      <c r="Q15" s="9">
        <f t="shared" si="5"/>
        <v>0</v>
      </c>
      <c r="R15" s="9"/>
      <c r="S15" s="9"/>
      <c r="T15" s="9">
        <f t="shared" si="6"/>
        <v>0</v>
      </c>
      <c r="U15" s="9"/>
      <c r="V15" s="9"/>
      <c r="W15" s="9">
        <f t="shared" si="7"/>
        <v>0</v>
      </c>
      <c r="X15" s="9"/>
      <c r="Y15" s="9"/>
      <c r="Z15" s="9">
        <f t="shared" si="9"/>
        <v>0</v>
      </c>
      <c r="AA15" s="9"/>
      <c r="AB15" s="9"/>
      <c r="AC15" s="9">
        <f t="shared" si="8"/>
        <v>0</v>
      </c>
      <c r="AD15" s="9"/>
      <c r="AE15" s="9"/>
    </row>
    <row r="16" spans="1:31" s="20" customFormat="1" ht="45" customHeight="1">
      <c r="A16" s="24" t="s">
        <v>26</v>
      </c>
      <c r="B16" s="9">
        <f t="shared" si="0"/>
        <v>0</v>
      </c>
      <c r="C16" s="9">
        <v>0</v>
      </c>
      <c r="D16" s="9">
        <v>0</v>
      </c>
      <c r="E16" s="9">
        <f t="shared" si="1"/>
        <v>0</v>
      </c>
      <c r="F16" s="9">
        <v>0</v>
      </c>
      <c r="G16" s="9">
        <v>0</v>
      </c>
      <c r="H16" s="9">
        <f t="shared" si="2"/>
        <v>477</v>
      </c>
      <c r="I16" s="9">
        <v>477</v>
      </c>
      <c r="J16" s="9">
        <v>0</v>
      </c>
      <c r="K16" s="9">
        <f t="shared" si="3"/>
        <v>300</v>
      </c>
      <c r="L16" s="9">
        <f>497-200</f>
        <v>297</v>
      </c>
      <c r="M16" s="9">
        <v>3</v>
      </c>
      <c r="N16" s="9">
        <f t="shared" si="4"/>
        <v>0</v>
      </c>
      <c r="O16" s="9">
        <v>0</v>
      </c>
      <c r="P16" s="9">
        <v>0</v>
      </c>
      <c r="Q16" s="9">
        <f t="shared" si="5"/>
        <v>0</v>
      </c>
      <c r="R16" s="9">
        <v>0</v>
      </c>
      <c r="S16" s="9"/>
      <c r="T16" s="9">
        <f t="shared" si="6"/>
        <v>0</v>
      </c>
      <c r="U16" s="9"/>
      <c r="V16" s="9"/>
      <c r="W16" s="9">
        <f t="shared" si="7"/>
        <v>0</v>
      </c>
      <c r="X16" s="9"/>
      <c r="Y16" s="9"/>
      <c r="Z16" s="9">
        <f t="shared" si="9"/>
        <v>0</v>
      </c>
      <c r="AA16" s="9"/>
      <c r="AB16" s="9"/>
      <c r="AC16" s="9">
        <f t="shared" si="8"/>
        <v>0</v>
      </c>
      <c r="AD16" s="9"/>
      <c r="AE16" s="9"/>
    </row>
    <row r="17" spans="1:31" s="20" customFormat="1" ht="45" customHeight="1">
      <c r="A17" s="24" t="s">
        <v>27</v>
      </c>
      <c r="B17" s="9">
        <f t="shared" si="0"/>
        <v>4300</v>
      </c>
      <c r="C17" s="9">
        <v>4240</v>
      </c>
      <c r="D17" s="9">
        <v>60</v>
      </c>
      <c r="E17" s="9">
        <f t="shared" si="1"/>
        <v>0</v>
      </c>
      <c r="F17" s="9">
        <v>0</v>
      </c>
      <c r="G17" s="9">
        <v>0</v>
      </c>
      <c r="H17" s="9">
        <f t="shared" si="2"/>
        <v>624</v>
      </c>
      <c r="I17" s="9">
        <v>624</v>
      </c>
      <c r="J17" s="9">
        <v>0</v>
      </c>
      <c r="K17" s="9">
        <f t="shared" si="3"/>
        <v>1400</v>
      </c>
      <c r="L17" s="9">
        <v>1400</v>
      </c>
      <c r="M17" s="9">
        <v>0</v>
      </c>
      <c r="N17" s="9">
        <f t="shared" si="4"/>
        <v>0</v>
      </c>
      <c r="O17" s="9">
        <v>0</v>
      </c>
      <c r="P17" s="9">
        <v>0</v>
      </c>
      <c r="Q17" s="9">
        <f t="shared" si="5"/>
        <v>0</v>
      </c>
      <c r="R17" s="9">
        <v>0</v>
      </c>
      <c r="S17" s="9"/>
      <c r="T17" s="9">
        <f t="shared" si="6"/>
        <v>0</v>
      </c>
      <c r="U17" s="9"/>
      <c r="V17" s="9"/>
      <c r="W17" s="9">
        <f t="shared" si="7"/>
        <v>0</v>
      </c>
      <c r="X17" s="9"/>
      <c r="Y17" s="9"/>
      <c r="Z17" s="9">
        <f t="shared" si="9"/>
        <v>0</v>
      </c>
      <c r="AA17" s="9"/>
      <c r="AB17" s="9"/>
      <c r="AC17" s="9">
        <f t="shared" si="8"/>
        <v>0</v>
      </c>
      <c r="AD17" s="9"/>
      <c r="AE17" s="9"/>
    </row>
    <row r="18" spans="1:31" s="20" customFormat="1" ht="45" customHeight="1">
      <c r="A18" s="24" t="s">
        <v>28</v>
      </c>
      <c r="B18" s="9">
        <f t="shared" si="0"/>
        <v>0</v>
      </c>
      <c r="C18" s="9">
        <v>0</v>
      </c>
      <c r="D18" s="9">
        <v>0</v>
      </c>
      <c r="E18" s="9">
        <f t="shared" si="1"/>
        <v>0</v>
      </c>
      <c r="F18" s="9">
        <v>0</v>
      </c>
      <c r="G18" s="9">
        <v>0</v>
      </c>
      <c r="H18" s="9">
        <f t="shared" si="2"/>
        <v>0</v>
      </c>
      <c r="I18" s="9">
        <v>0</v>
      </c>
      <c r="J18" s="9">
        <v>0</v>
      </c>
      <c r="K18" s="9">
        <f t="shared" si="3"/>
        <v>450</v>
      </c>
      <c r="L18" s="9">
        <v>450</v>
      </c>
      <c r="M18" s="9">
        <v>0</v>
      </c>
      <c r="N18" s="9">
        <f t="shared" si="4"/>
        <v>0</v>
      </c>
      <c r="O18" s="9">
        <v>0</v>
      </c>
      <c r="P18" s="9">
        <v>0</v>
      </c>
      <c r="Q18" s="9">
        <f t="shared" si="5"/>
        <v>0</v>
      </c>
      <c r="R18" s="9">
        <v>0</v>
      </c>
      <c r="S18" s="9"/>
      <c r="T18" s="9">
        <f t="shared" si="6"/>
        <v>0</v>
      </c>
      <c r="U18" s="9"/>
      <c r="V18" s="9"/>
      <c r="W18" s="9">
        <f t="shared" si="7"/>
        <v>0</v>
      </c>
      <c r="X18" s="9"/>
      <c r="Y18" s="9"/>
      <c r="Z18" s="9">
        <f t="shared" si="9"/>
        <v>0</v>
      </c>
      <c r="AA18" s="9"/>
      <c r="AB18" s="9"/>
      <c r="AC18" s="9">
        <f t="shared" si="8"/>
        <v>0</v>
      </c>
      <c r="AD18" s="9"/>
      <c r="AE18" s="9"/>
    </row>
    <row r="19" spans="1:31" s="20" customFormat="1" ht="45" customHeight="1">
      <c r="A19" s="24" t="s">
        <v>29</v>
      </c>
      <c r="B19" s="9">
        <f t="shared" si="0"/>
        <v>200</v>
      </c>
      <c r="C19" s="9">
        <f>0+200</f>
        <v>200</v>
      </c>
      <c r="D19" s="9">
        <v>0</v>
      </c>
      <c r="E19" s="9">
        <f t="shared" si="1"/>
        <v>0</v>
      </c>
      <c r="F19" s="9">
        <v>0</v>
      </c>
      <c r="G19" s="9">
        <v>0</v>
      </c>
      <c r="H19" s="9">
        <f t="shared" si="2"/>
        <v>867</v>
      </c>
      <c r="I19" s="9">
        <v>867</v>
      </c>
      <c r="J19" s="9">
        <v>0</v>
      </c>
      <c r="K19" s="9">
        <f t="shared" si="3"/>
        <v>420</v>
      </c>
      <c r="L19" s="9">
        <v>420</v>
      </c>
      <c r="M19" s="9">
        <v>0</v>
      </c>
      <c r="N19" s="9">
        <f t="shared" si="4"/>
        <v>0</v>
      </c>
      <c r="O19" s="9">
        <v>0</v>
      </c>
      <c r="P19" s="9"/>
      <c r="Q19" s="9">
        <f t="shared" si="5"/>
        <v>0</v>
      </c>
      <c r="R19" s="9"/>
      <c r="S19" s="9"/>
      <c r="T19" s="9">
        <f t="shared" si="6"/>
        <v>0</v>
      </c>
      <c r="U19" s="9"/>
      <c r="V19" s="9"/>
      <c r="W19" s="9">
        <f t="shared" si="7"/>
        <v>0</v>
      </c>
      <c r="X19" s="9"/>
      <c r="Y19" s="9"/>
      <c r="Z19" s="9">
        <f t="shared" si="9"/>
        <v>0</v>
      </c>
      <c r="AA19" s="9"/>
      <c r="AB19" s="9"/>
      <c r="AC19" s="9">
        <f t="shared" si="8"/>
        <v>0</v>
      </c>
      <c r="AD19" s="9"/>
      <c r="AE19" s="9"/>
    </row>
    <row r="20" spans="1:31" s="20" customFormat="1" ht="45" customHeight="1">
      <c r="A20" s="24" t="s">
        <v>30</v>
      </c>
      <c r="B20" s="9">
        <f t="shared" si="0"/>
        <v>600</v>
      </c>
      <c r="C20" s="9">
        <v>600</v>
      </c>
      <c r="D20" s="9">
        <v>0</v>
      </c>
      <c r="E20" s="9">
        <f t="shared" si="1"/>
        <v>0</v>
      </c>
      <c r="F20" s="9">
        <v>0</v>
      </c>
      <c r="G20" s="9">
        <v>0</v>
      </c>
      <c r="H20" s="9">
        <f t="shared" si="2"/>
        <v>3236</v>
      </c>
      <c r="I20" s="9">
        <v>1389</v>
      </c>
      <c r="J20" s="9">
        <v>1847</v>
      </c>
      <c r="K20" s="9">
        <f t="shared" si="3"/>
        <v>500</v>
      </c>
      <c r="L20" s="9">
        <v>470</v>
      </c>
      <c r="M20" s="9">
        <v>30</v>
      </c>
      <c r="N20" s="9">
        <f t="shared" si="4"/>
        <v>0</v>
      </c>
      <c r="O20" s="9">
        <v>0</v>
      </c>
      <c r="P20" s="9"/>
      <c r="Q20" s="9">
        <f t="shared" si="5"/>
        <v>0</v>
      </c>
      <c r="R20" s="9"/>
      <c r="S20" s="9"/>
      <c r="T20" s="9">
        <f t="shared" si="6"/>
        <v>0</v>
      </c>
      <c r="U20" s="9"/>
      <c r="V20" s="9"/>
      <c r="W20" s="9">
        <f t="shared" si="7"/>
        <v>0</v>
      </c>
      <c r="X20" s="9"/>
      <c r="Y20" s="9"/>
      <c r="Z20" s="9">
        <f t="shared" si="9"/>
        <v>0</v>
      </c>
      <c r="AA20" s="9"/>
      <c r="AB20" s="9"/>
      <c r="AC20" s="9">
        <f t="shared" si="8"/>
        <v>0</v>
      </c>
      <c r="AD20" s="9"/>
      <c r="AE20" s="9"/>
    </row>
    <row r="21" spans="1:31" s="20" customFormat="1" ht="45" customHeight="1">
      <c r="A21" s="24" t="s">
        <v>31</v>
      </c>
      <c r="B21" s="9">
        <f t="shared" si="0"/>
        <v>0</v>
      </c>
      <c r="C21" s="9">
        <v>0</v>
      </c>
      <c r="D21" s="9">
        <v>0</v>
      </c>
      <c r="E21" s="9">
        <f t="shared" si="1"/>
        <v>0</v>
      </c>
      <c r="F21" s="9">
        <v>0</v>
      </c>
      <c r="G21" s="9">
        <v>0</v>
      </c>
      <c r="H21" s="9">
        <f t="shared" si="2"/>
        <v>1033</v>
      </c>
      <c r="I21" s="9">
        <v>1033</v>
      </c>
      <c r="J21" s="9">
        <v>0</v>
      </c>
      <c r="K21" s="9">
        <f t="shared" si="3"/>
        <v>550</v>
      </c>
      <c r="L21" s="9">
        <v>550</v>
      </c>
      <c r="M21" s="9">
        <v>0</v>
      </c>
      <c r="N21" s="9">
        <f t="shared" si="4"/>
        <v>0</v>
      </c>
      <c r="O21" s="9"/>
      <c r="P21" s="9"/>
      <c r="Q21" s="9">
        <f t="shared" si="5"/>
        <v>0</v>
      </c>
      <c r="R21" s="9"/>
      <c r="S21" s="9"/>
      <c r="T21" s="9">
        <f t="shared" si="6"/>
        <v>0</v>
      </c>
      <c r="U21" s="9"/>
      <c r="V21" s="9"/>
      <c r="W21" s="9">
        <f t="shared" si="7"/>
        <v>0</v>
      </c>
      <c r="X21" s="9"/>
      <c r="Y21" s="9"/>
      <c r="Z21" s="9">
        <f t="shared" si="9"/>
        <v>0</v>
      </c>
      <c r="AA21" s="9"/>
      <c r="AB21" s="9"/>
      <c r="AC21" s="9">
        <f t="shared" si="8"/>
        <v>0</v>
      </c>
      <c r="AD21" s="9"/>
      <c r="AE21" s="9"/>
    </row>
    <row r="22" spans="1:31" s="20" customFormat="1" ht="45" customHeight="1">
      <c r="A22" s="24" t="s">
        <v>32</v>
      </c>
      <c r="B22" s="9">
        <f t="shared" si="0"/>
        <v>0</v>
      </c>
      <c r="C22" s="9">
        <v>0</v>
      </c>
      <c r="D22" s="9">
        <v>0</v>
      </c>
      <c r="E22" s="9">
        <f t="shared" si="1"/>
        <v>0</v>
      </c>
      <c r="F22" s="9">
        <v>0</v>
      </c>
      <c r="G22" s="9">
        <v>0</v>
      </c>
      <c r="H22" s="9">
        <f t="shared" si="2"/>
        <v>1368</v>
      </c>
      <c r="I22" s="9">
        <v>1368</v>
      </c>
      <c r="J22" s="9">
        <v>0</v>
      </c>
      <c r="K22" s="9">
        <f t="shared" si="3"/>
        <v>380</v>
      </c>
      <c r="L22" s="9">
        <v>380</v>
      </c>
      <c r="M22" s="9">
        <v>0</v>
      </c>
      <c r="N22" s="9">
        <f t="shared" si="4"/>
        <v>0</v>
      </c>
      <c r="O22" s="9"/>
      <c r="P22" s="9"/>
      <c r="Q22" s="9">
        <f t="shared" si="5"/>
        <v>0</v>
      </c>
      <c r="R22" s="9"/>
      <c r="S22" s="9"/>
      <c r="T22" s="9">
        <f t="shared" si="6"/>
        <v>0</v>
      </c>
      <c r="U22" s="9"/>
      <c r="V22" s="9"/>
      <c r="W22" s="9">
        <f t="shared" si="7"/>
        <v>0</v>
      </c>
      <c r="X22" s="9"/>
      <c r="Y22" s="9"/>
      <c r="Z22" s="9">
        <f t="shared" si="9"/>
        <v>0</v>
      </c>
      <c r="AA22" s="9"/>
      <c r="AB22" s="9"/>
      <c r="AC22" s="9">
        <f t="shared" si="8"/>
        <v>0</v>
      </c>
      <c r="AD22" s="9"/>
      <c r="AE22" s="9"/>
    </row>
    <row r="23" spans="1:31" s="20" customFormat="1" ht="45" customHeight="1">
      <c r="A23" s="24" t="s">
        <v>33</v>
      </c>
      <c r="B23" s="9">
        <f t="shared" si="0"/>
        <v>0</v>
      </c>
      <c r="C23" s="9">
        <v>0</v>
      </c>
      <c r="D23" s="9">
        <v>0</v>
      </c>
      <c r="E23" s="9">
        <f t="shared" si="1"/>
        <v>0</v>
      </c>
      <c r="F23" s="9">
        <v>0</v>
      </c>
      <c r="G23" s="9">
        <v>0</v>
      </c>
      <c r="H23" s="9">
        <f t="shared" si="2"/>
        <v>0</v>
      </c>
      <c r="I23" s="9">
        <v>0</v>
      </c>
      <c r="J23" s="9">
        <v>0</v>
      </c>
      <c r="K23" s="9">
        <f t="shared" si="3"/>
        <v>700</v>
      </c>
      <c r="L23" s="9">
        <v>686</v>
      </c>
      <c r="M23" s="9">
        <v>14</v>
      </c>
      <c r="N23" s="9">
        <f t="shared" si="4"/>
        <v>0</v>
      </c>
      <c r="O23" s="9"/>
      <c r="P23" s="9"/>
      <c r="Q23" s="9">
        <f t="shared" si="5"/>
        <v>0</v>
      </c>
      <c r="R23" s="9"/>
      <c r="S23" s="9"/>
      <c r="T23" s="9">
        <f t="shared" si="6"/>
        <v>0</v>
      </c>
      <c r="U23" s="9"/>
      <c r="V23" s="9"/>
      <c r="W23" s="9">
        <f t="shared" si="7"/>
        <v>0</v>
      </c>
      <c r="X23" s="9"/>
      <c r="Y23" s="9"/>
      <c r="Z23" s="9">
        <f t="shared" si="9"/>
        <v>0</v>
      </c>
      <c r="AA23" s="9"/>
      <c r="AB23" s="9"/>
      <c r="AC23" s="9">
        <f t="shared" si="8"/>
        <v>0</v>
      </c>
      <c r="AD23" s="9"/>
      <c r="AE23" s="9"/>
    </row>
    <row r="24" spans="1:31" s="20" customFormat="1" ht="45" customHeight="1">
      <c r="A24" s="24" t="s">
        <v>34</v>
      </c>
      <c r="B24" s="9">
        <f t="shared" si="0"/>
        <v>1275</v>
      </c>
      <c r="C24" s="9">
        <v>1275</v>
      </c>
      <c r="D24" s="9">
        <v>0</v>
      </c>
      <c r="E24" s="9">
        <f t="shared" si="1"/>
        <v>0</v>
      </c>
      <c r="F24" s="9">
        <v>0</v>
      </c>
      <c r="G24" s="9">
        <v>0</v>
      </c>
      <c r="H24" s="9">
        <f t="shared" si="2"/>
        <v>520</v>
      </c>
      <c r="I24" s="9">
        <v>364</v>
      </c>
      <c r="J24" s="9">
        <v>156</v>
      </c>
      <c r="K24" s="9">
        <f t="shared" si="3"/>
        <v>1378</v>
      </c>
      <c r="L24" s="9">
        <v>1366</v>
      </c>
      <c r="M24" s="9">
        <v>12</v>
      </c>
      <c r="N24" s="9">
        <f t="shared" si="4"/>
        <v>0</v>
      </c>
      <c r="O24" s="9"/>
      <c r="P24" s="9"/>
      <c r="Q24" s="9">
        <f t="shared" si="5"/>
        <v>0</v>
      </c>
      <c r="R24" s="9"/>
      <c r="S24" s="9"/>
      <c r="T24" s="9">
        <f t="shared" si="6"/>
        <v>0</v>
      </c>
      <c r="U24" s="9"/>
      <c r="V24" s="9"/>
      <c r="W24" s="9">
        <f t="shared" si="7"/>
        <v>0</v>
      </c>
      <c r="X24" s="9"/>
      <c r="Y24" s="9"/>
      <c r="Z24" s="9">
        <f t="shared" si="9"/>
        <v>0</v>
      </c>
      <c r="AA24" s="9"/>
      <c r="AB24" s="9"/>
      <c r="AC24" s="9">
        <f t="shared" si="8"/>
        <v>0</v>
      </c>
      <c r="AD24" s="9"/>
      <c r="AE24" s="9"/>
    </row>
    <row r="25" spans="1:31" s="20" customFormat="1" ht="45" customHeight="1">
      <c r="A25" s="24" t="s">
        <v>35</v>
      </c>
      <c r="B25" s="9">
        <f t="shared" si="0"/>
        <v>1585</v>
      </c>
      <c r="C25" s="9">
        <v>1560</v>
      </c>
      <c r="D25" s="9">
        <v>25</v>
      </c>
      <c r="E25" s="9">
        <f t="shared" si="1"/>
        <v>0</v>
      </c>
      <c r="F25" s="9">
        <v>0</v>
      </c>
      <c r="G25" s="9">
        <v>0</v>
      </c>
      <c r="H25" s="9">
        <f t="shared" si="2"/>
        <v>0</v>
      </c>
      <c r="I25" s="9">
        <v>0</v>
      </c>
      <c r="J25" s="9">
        <v>0</v>
      </c>
      <c r="K25" s="9">
        <f t="shared" si="3"/>
        <v>513</v>
      </c>
      <c r="L25" s="9">
        <v>513</v>
      </c>
      <c r="M25" s="9">
        <v>0</v>
      </c>
      <c r="N25" s="9">
        <f t="shared" si="4"/>
        <v>0</v>
      </c>
      <c r="O25" s="9"/>
      <c r="P25" s="9"/>
      <c r="Q25" s="9">
        <f t="shared" si="5"/>
        <v>0</v>
      </c>
      <c r="R25" s="9"/>
      <c r="S25" s="9"/>
      <c r="T25" s="9">
        <f t="shared" si="6"/>
        <v>0</v>
      </c>
      <c r="U25" s="9"/>
      <c r="V25" s="9"/>
      <c r="W25" s="9">
        <f t="shared" si="7"/>
        <v>0</v>
      </c>
      <c r="X25" s="9"/>
      <c r="Y25" s="9"/>
      <c r="Z25" s="9">
        <f t="shared" si="9"/>
        <v>0</v>
      </c>
      <c r="AA25" s="9"/>
      <c r="AB25" s="9"/>
      <c r="AC25" s="9">
        <f t="shared" si="8"/>
        <v>0</v>
      </c>
      <c r="AD25" s="9"/>
      <c r="AE25" s="9"/>
    </row>
    <row r="26" spans="1:31" s="20" customFormat="1" ht="45" customHeight="1">
      <c r="A26" s="24" t="s">
        <v>36</v>
      </c>
      <c r="B26" s="9">
        <f t="shared" si="0"/>
        <v>0</v>
      </c>
      <c r="C26" s="9">
        <v>0</v>
      </c>
      <c r="D26" s="9">
        <v>0</v>
      </c>
      <c r="E26" s="9">
        <f t="shared" si="1"/>
        <v>0</v>
      </c>
      <c r="F26" s="9">
        <v>0</v>
      </c>
      <c r="G26" s="9">
        <v>0</v>
      </c>
      <c r="H26" s="9">
        <f t="shared" si="2"/>
        <v>376</v>
      </c>
      <c r="I26" s="9">
        <v>376</v>
      </c>
      <c r="J26" s="9">
        <v>0</v>
      </c>
      <c r="K26" s="9">
        <f t="shared" si="3"/>
        <v>710</v>
      </c>
      <c r="L26" s="9">
        <f>960-250</f>
        <v>710</v>
      </c>
      <c r="M26" s="9">
        <v>0</v>
      </c>
      <c r="N26" s="9">
        <f t="shared" si="4"/>
        <v>0</v>
      </c>
      <c r="O26" s="9"/>
      <c r="P26" s="9"/>
      <c r="Q26" s="9">
        <f t="shared" si="5"/>
        <v>0</v>
      </c>
      <c r="R26" s="9"/>
      <c r="S26" s="9"/>
      <c r="T26" s="9">
        <f t="shared" si="6"/>
        <v>0</v>
      </c>
      <c r="U26" s="9"/>
      <c r="V26" s="9"/>
      <c r="W26" s="9">
        <f t="shared" si="7"/>
        <v>0</v>
      </c>
      <c r="X26" s="9"/>
      <c r="Y26" s="9"/>
      <c r="Z26" s="9">
        <f t="shared" si="9"/>
        <v>0</v>
      </c>
      <c r="AA26" s="9"/>
      <c r="AB26" s="9"/>
      <c r="AC26" s="9">
        <f t="shared" si="8"/>
        <v>0</v>
      </c>
      <c r="AD26" s="9"/>
      <c r="AE26" s="9"/>
    </row>
    <row r="27" spans="1:31" s="20" customFormat="1" ht="45" customHeight="1">
      <c r="A27" s="24" t="s">
        <v>37</v>
      </c>
      <c r="B27" s="9">
        <f t="shared" si="0"/>
        <v>0</v>
      </c>
      <c r="C27" s="9">
        <v>0</v>
      </c>
      <c r="D27" s="9">
        <v>0</v>
      </c>
      <c r="E27" s="9">
        <f t="shared" si="1"/>
        <v>0</v>
      </c>
      <c r="F27" s="9">
        <v>0</v>
      </c>
      <c r="G27" s="9">
        <v>0</v>
      </c>
      <c r="H27" s="9">
        <f t="shared" si="2"/>
        <v>0</v>
      </c>
      <c r="I27" s="9">
        <v>0</v>
      </c>
      <c r="J27" s="9">
        <v>0</v>
      </c>
      <c r="K27" s="9">
        <f t="shared" si="3"/>
        <v>158</v>
      </c>
      <c r="L27" s="9">
        <v>158</v>
      </c>
      <c r="M27" s="9">
        <v>0</v>
      </c>
      <c r="N27" s="9">
        <f t="shared" si="4"/>
        <v>0</v>
      </c>
      <c r="O27" s="9"/>
      <c r="P27" s="9"/>
      <c r="Q27" s="9">
        <f t="shared" si="5"/>
        <v>0</v>
      </c>
      <c r="R27" s="9"/>
      <c r="S27" s="9"/>
      <c r="T27" s="9">
        <f t="shared" si="6"/>
        <v>0</v>
      </c>
      <c r="U27" s="9"/>
      <c r="V27" s="9"/>
      <c r="W27" s="9">
        <f t="shared" si="7"/>
        <v>0</v>
      </c>
      <c r="X27" s="9"/>
      <c r="Y27" s="9"/>
      <c r="Z27" s="9">
        <f t="shared" si="9"/>
        <v>0</v>
      </c>
      <c r="AA27" s="9"/>
      <c r="AB27" s="9"/>
      <c r="AC27" s="9">
        <f t="shared" si="8"/>
        <v>0</v>
      </c>
      <c r="AD27" s="9"/>
      <c r="AE27" s="9"/>
    </row>
    <row r="28" spans="1:31" s="20" customFormat="1" ht="45" customHeight="1">
      <c r="A28" s="24" t="s">
        <v>38</v>
      </c>
      <c r="B28" s="9">
        <f t="shared" si="0"/>
        <v>420</v>
      </c>
      <c r="C28" s="9">
        <v>420</v>
      </c>
      <c r="D28" s="9">
        <v>0</v>
      </c>
      <c r="E28" s="9">
        <f t="shared" si="1"/>
        <v>0</v>
      </c>
      <c r="F28" s="9">
        <v>0</v>
      </c>
      <c r="G28" s="9">
        <v>0</v>
      </c>
      <c r="H28" s="9">
        <f t="shared" si="2"/>
        <v>3693</v>
      </c>
      <c r="I28" s="9">
        <v>2983</v>
      </c>
      <c r="J28" s="9">
        <v>710</v>
      </c>
      <c r="K28" s="9">
        <f t="shared" si="3"/>
        <v>1262</v>
      </c>
      <c r="L28" s="9">
        <v>1242</v>
      </c>
      <c r="M28" s="9">
        <v>20</v>
      </c>
      <c r="N28" s="9">
        <f t="shared" si="4"/>
        <v>0</v>
      </c>
      <c r="O28" s="9"/>
      <c r="P28" s="9"/>
      <c r="Q28" s="9">
        <f t="shared" si="5"/>
        <v>0</v>
      </c>
      <c r="R28" s="9"/>
      <c r="S28" s="9"/>
      <c r="T28" s="9">
        <f t="shared" si="6"/>
        <v>0</v>
      </c>
      <c r="U28" s="9"/>
      <c r="V28" s="9"/>
      <c r="W28" s="9">
        <f t="shared" si="7"/>
        <v>0</v>
      </c>
      <c r="X28" s="9"/>
      <c r="Y28" s="9"/>
      <c r="Z28" s="9">
        <f t="shared" si="9"/>
        <v>0</v>
      </c>
      <c r="AA28" s="9"/>
      <c r="AB28" s="9"/>
      <c r="AC28" s="9">
        <f t="shared" si="8"/>
        <v>0</v>
      </c>
      <c r="AD28" s="9"/>
      <c r="AE28" s="9"/>
    </row>
    <row r="29" spans="1:31" s="20" customFormat="1" ht="45" customHeight="1">
      <c r="A29" s="24" t="s">
        <v>39</v>
      </c>
      <c r="B29" s="9">
        <f t="shared" si="0"/>
        <v>0</v>
      </c>
      <c r="C29" s="9">
        <v>0</v>
      </c>
      <c r="D29" s="9">
        <v>0</v>
      </c>
      <c r="E29" s="9">
        <f t="shared" si="1"/>
        <v>0</v>
      </c>
      <c r="F29" s="9">
        <v>0</v>
      </c>
      <c r="G29" s="9">
        <v>0</v>
      </c>
      <c r="H29" s="9">
        <f t="shared" si="2"/>
        <v>0</v>
      </c>
      <c r="I29" s="9">
        <v>0</v>
      </c>
      <c r="J29" s="9">
        <v>0</v>
      </c>
      <c r="K29" s="9">
        <f t="shared" si="3"/>
        <v>210</v>
      </c>
      <c r="L29" s="9">
        <v>210</v>
      </c>
      <c r="M29" s="9">
        <v>0</v>
      </c>
      <c r="N29" s="9">
        <f t="shared" si="4"/>
        <v>0</v>
      </c>
      <c r="O29" s="9"/>
      <c r="P29" s="9"/>
      <c r="Q29" s="9">
        <f t="shared" si="5"/>
        <v>0</v>
      </c>
      <c r="R29" s="9"/>
      <c r="S29" s="9"/>
      <c r="T29" s="9">
        <f t="shared" si="6"/>
        <v>0</v>
      </c>
      <c r="U29" s="9"/>
      <c r="V29" s="9"/>
      <c r="W29" s="9">
        <f t="shared" si="7"/>
        <v>0</v>
      </c>
      <c r="X29" s="9"/>
      <c r="Y29" s="9"/>
      <c r="Z29" s="9">
        <f t="shared" si="9"/>
        <v>0</v>
      </c>
      <c r="AA29" s="9"/>
      <c r="AB29" s="9"/>
      <c r="AC29" s="9">
        <f t="shared" si="8"/>
        <v>0</v>
      </c>
      <c r="AD29" s="9"/>
      <c r="AE29" s="9"/>
    </row>
    <row r="30" spans="1:31" s="20" customFormat="1" ht="45" customHeight="1">
      <c r="A30" s="24" t="s">
        <v>40</v>
      </c>
      <c r="B30" s="9">
        <f t="shared" si="0"/>
        <v>1020</v>
      </c>
      <c r="C30" s="9">
        <v>1020</v>
      </c>
      <c r="D30" s="9">
        <v>0</v>
      </c>
      <c r="E30" s="9">
        <f t="shared" si="1"/>
        <v>0</v>
      </c>
      <c r="F30" s="9">
        <v>0</v>
      </c>
      <c r="G30" s="9">
        <v>0</v>
      </c>
      <c r="H30" s="9">
        <f t="shared" si="2"/>
        <v>802</v>
      </c>
      <c r="I30" s="9">
        <v>617</v>
      </c>
      <c r="J30" s="9">
        <v>185</v>
      </c>
      <c r="K30" s="9">
        <f t="shared" si="3"/>
        <v>1200</v>
      </c>
      <c r="L30" s="9">
        <v>1175</v>
      </c>
      <c r="M30" s="9">
        <v>25</v>
      </c>
      <c r="N30" s="9">
        <f t="shared" si="4"/>
        <v>0</v>
      </c>
      <c r="O30" s="9"/>
      <c r="P30" s="9"/>
      <c r="Q30" s="9">
        <f t="shared" si="5"/>
        <v>0</v>
      </c>
      <c r="R30" s="9"/>
      <c r="S30" s="9"/>
      <c r="T30" s="9">
        <f t="shared" si="6"/>
        <v>0</v>
      </c>
      <c r="U30" s="9"/>
      <c r="V30" s="9"/>
      <c r="W30" s="9">
        <f t="shared" si="7"/>
        <v>0</v>
      </c>
      <c r="X30" s="9"/>
      <c r="Y30" s="9"/>
      <c r="Z30" s="9">
        <f t="shared" si="9"/>
        <v>0</v>
      </c>
      <c r="AA30" s="9"/>
      <c r="AB30" s="9"/>
      <c r="AC30" s="9">
        <f t="shared" si="8"/>
        <v>0</v>
      </c>
      <c r="AD30" s="9"/>
      <c r="AE30" s="9"/>
    </row>
    <row r="31" spans="1:31" s="20" customFormat="1" ht="45" customHeight="1">
      <c r="A31" s="24" t="s">
        <v>41</v>
      </c>
      <c r="B31" s="9">
        <f t="shared" si="0"/>
        <v>475</v>
      </c>
      <c r="C31" s="9">
        <v>472</v>
      </c>
      <c r="D31" s="9">
        <v>3</v>
      </c>
      <c r="E31" s="9">
        <f t="shared" si="1"/>
        <v>0</v>
      </c>
      <c r="F31" s="9">
        <v>0</v>
      </c>
      <c r="G31" s="9">
        <v>0</v>
      </c>
      <c r="H31" s="9">
        <f t="shared" si="2"/>
        <v>997</v>
      </c>
      <c r="I31" s="9">
        <v>997</v>
      </c>
      <c r="J31" s="9">
        <v>0</v>
      </c>
      <c r="K31" s="9">
        <f t="shared" si="3"/>
        <v>600</v>
      </c>
      <c r="L31" s="9">
        <v>600</v>
      </c>
      <c r="M31" s="9">
        <v>0</v>
      </c>
      <c r="N31" s="9">
        <f t="shared" si="4"/>
        <v>0</v>
      </c>
      <c r="O31" s="9"/>
      <c r="P31" s="9"/>
      <c r="Q31" s="9">
        <f t="shared" si="5"/>
        <v>0</v>
      </c>
      <c r="R31" s="9"/>
      <c r="S31" s="9"/>
      <c r="T31" s="9">
        <f t="shared" si="6"/>
        <v>0</v>
      </c>
      <c r="U31" s="9"/>
      <c r="V31" s="9"/>
      <c r="W31" s="9">
        <f t="shared" si="7"/>
        <v>0</v>
      </c>
      <c r="X31" s="9"/>
      <c r="Y31" s="9"/>
      <c r="Z31" s="9">
        <f t="shared" si="9"/>
        <v>0</v>
      </c>
      <c r="AA31" s="9"/>
      <c r="AB31" s="9"/>
      <c r="AC31" s="9">
        <f t="shared" si="8"/>
        <v>0</v>
      </c>
      <c r="AD31" s="9"/>
      <c r="AE31" s="9"/>
    </row>
    <row r="32" spans="1:31" s="20" customFormat="1" ht="45" customHeight="1">
      <c r="A32" s="24" t="s">
        <v>42</v>
      </c>
      <c r="B32" s="9">
        <f t="shared" si="0"/>
        <v>0</v>
      </c>
      <c r="C32" s="9">
        <v>0</v>
      </c>
      <c r="D32" s="9">
        <v>0</v>
      </c>
      <c r="E32" s="9">
        <f t="shared" si="1"/>
        <v>0</v>
      </c>
      <c r="F32" s="9">
        <v>0</v>
      </c>
      <c r="G32" s="9">
        <v>0</v>
      </c>
      <c r="H32" s="9">
        <f t="shared" si="2"/>
        <v>207</v>
      </c>
      <c r="I32" s="9">
        <v>207</v>
      </c>
      <c r="J32" s="9">
        <v>0</v>
      </c>
      <c r="K32" s="9">
        <f t="shared" si="3"/>
        <v>0</v>
      </c>
      <c r="L32" s="9"/>
      <c r="M32" s="9"/>
      <c r="N32" s="9">
        <f t="shared" si="4"/>
        <v>0</v>
      </c>
      <c r="O32" s="9"/>
      <c r="P32" s="9"/>
      <c r="Q32" s="9">
        <f t="shared" si="5"/>
        <v>0</v>
      </c>
      <c r="R32" s="9"/>
      <c r="S32" s="9"/>
      <c r="T32" s="9">
        <f t="shared" si="6"/>
        <v>0</v>
      </c>
      <c r="U32" s="9"/>
      <c r="V32" s="9"/>
      <c r="W32" s="9">
        <f t="shared" si="7"/>
        <v>0</v>
      </c>
      <c r="X32" s="9"/>
      <c r="Y32" s="9"/>
      <c r="Z32" s="9">
        <f t="shared" si="9"/>
        <v>0</v>
      </c>
      <c r="AA32" s="9"/>
      <c r="AB32" s="9"/>
      <c r="AC32" s="9">
        <f t="shared" si="8"/>
        <v>0</v>
      </c>
      <c r="AD32" s="9"/>
      <c r="AE32" s="9"/>
    </row>
    <row r="33" spans="1:31" s="20" customFormat="1" ht="45" customHeight="1">
      <c r="A33" s="24" t="s">
        <v>43</v>
      </c>
      <c r="B33" s="9">
        <f t="shared" si="0"/>
        <v>1800</v>
      </c>
      <c r="C33" s="9">
        <v>1750</v>
      </c>
      <c r="D33" s="9">
        <v>50</v>
      </c>
      <c r="E33" s="9">
        <f t="shared" si="1"/>
        <v>0</v>
      </c>
      <c r="F33" s="9">
        <v>0</v>
      </c>
      <c r="G33" s="9">
        <v>0</v>
      </c>
      <c r="H33" s="9">
        <f t="shared" si="2"/>
        <v>763</v>
      </c>
      <c r="I33" s="9">
        <v>763</v>
      </c>
      <c r="J33" s="9">
        <v>0</v>
      </c>
      <c r="K33" s="9">
        <f t="shared" si="3"/>
        <v>750</v>
      </c>
      <c r="L33" s="9">
        <v>750</v>
      </c>
      <c r="M33" s="9">
        <v>0</v>
      </c>
      <c r="N33" s="9">
        <f t="shared" si="4"/>
        <v>0</v>
      </c>
      <c r="O33" s="9"/>
      <c r="P33" s="9"/>
      <c r="Q33" s="9">
        <f t="shared" si="5"/>
        <v>0</v>
      </c>
      <c r="R33" s="9"/>
      <c r="S33" s="9"/>
      <c r="T33" s="9">
        <f t="shared" si="6"/>
        <v>0</v>
      </c>
      <c r="U33" s="9"/>
      <c r="V33" s="9"/>
      <c r="W33" s="9">
        <f t="shared" si="7"/>
        <v>0</v>
      </c>
      <c r="X33" s="9"/>
      <c r="Y33" s="9"/>
      <c r="Z33" s="9">
        <f t="shared" si="9"/>
        <v>0</v>
      </c>
      <c r="AA33" s="9"/>
      <c r="AB33" s="9"/>
      <c r="AC33" s="9">
        <f t="shared" si="8"/>
        <v>0</v>
      </c>
      <c r="AD33" s="9"/>
      <c r="AE33" s="9"/>
    </row>
    <row r="34" spans="1:31" s="20" customFormat="1" ht="45" customHeight="1">
      <c r="A34" s="24" t="s">
        <v>44</v>
      </c>
      <c r="B34" s="9">
        <f t="shared" si="0"/>
        <v>0</v>
      </c>
      <c r="C34" s="9">
        <v>0</v>
      </c>
      <c r="D34" s="9">
        <v>0</v>
      </c>
      <c r="E34" s="9">
        <f t="shared" si="1"/>
        <v>0</v>
      </c>
      <c r="F34" s="9">
        <v>0</v>
      </c>
      <c r="G34" s="9">
        <v>0</v>
      </c>
      <c r="H34" s="9">
        <f t="shared" si="2"/>
        <v>0</v>
      </c>
      <c r="I34" s="9">
        <v>0</v>
      </c>
      <c r="J34" s="9">
        <v>0</v>
      </c>
      <c r="K34" s="9">
        <f t="shared" si="3"/>
        <v>502</v>
      </c>
      <c r="L34" s="9">
        <v>478</v>
      </c>
      <c r="M34" s="9">
        <v>24</v>
      </c>
      <c r="N34" s="9">
        <f t="shared" si="4"/>
        <v>0</v>
      </c>
      <c r="O34" s="9">
        <v>0</v>
      </c>
      <c r="P34" s="9"/>
      <c r="Q34" s="9">
        <f t="shared" si="5"/>
        <v>0</v>
      </c>
      <c r="R34" s="9"/>
      <c r="S34" s="9"/>
      <c r="T34" s="9">
        <f t="shared" si="6"/>
        <v>0</v>
      </c>
      <c r="U34" s="9"/>
      <c r="V34" s="9"/>
      <c r="W34" s="9">
        <f t="shared" si="7"/>
        <v>0</v>
      </c>
      <c r="X34" s="9"/>
      <c r="Y34" s="9"/>
      <c r="Z34" s="9">
        <f t="shared" si="9"/>
        <v>0</v>
      </c>
      <c r="AA34" s="9"/>
      <c r="AB34" s="9"/>
      <c r="AC34" s="9">
        <f t="shared" si="8"/>
        <v>0</v>
      </c>
      <c r="AD34" s="9"/>
      <c r="AE34" s="9"/>
    </row>
    <row r="35" spans="1:31" s="20" customFormat="1" ht="45" customHeight="1">
      <c r="A35" s="24" t="s">
        <v>45</v>
      </c>
      <c r="B35" s="9">
        <f t="shared" si="0"/>
        <v>1500</v>
      </c>
      <c r="C35" s="9">
        <v>1500</v>
      </c>
      <c r="D35" s="9">
        <v>0</v>
      </c>
      <c r="E35" s="9">
        <f t="shared" si="1"/>
        <v>0</v>
      </c>
      <c r="F35" s="9">
        <v>0</v>
      </c>
      <c r="G35" s="9">
        <v>0</v>
      </c>
      <c r="H35" s="9">
        <f t="shared" si="2"/>
        <v>853</v>
      </c>
      <c r="I35" s="9">
        <v>837</v>
      </c>
      <c r="J35" s="9">
        <v>16</v>
      </c>
      <c r="K35" s="9">
        <f t="shared" si="3"/>
        <v>685</v>
      </c>
      <c r="L35" s="9">
        <f>235+450</f>
        <v>685</v>
      </c>
      <c r="M35" s="9">
        <v>0</v>
      </c>
      <c r="N35" s="9">
        <f t="shared" si="4"/>
        <v>0</v>
      </c>
      <c r="O35" s="9"/>
      <c r="P35" s="9"/>
      <c r="Q35" s="9">
        <f t="shared" si="5"/>
        <v>0</v>
      </c>
      <c r="R35" s="9"/>
      <c r="S35" s="9"/>
      <c r="T35" s="9">
        <f t="shared" si="6"/>
        <v>0</v>
      </c>
      <c r="U35" s="9"/>
      <c r="V35" s="9"/>
      <c r="W35" s="9">
        <f t="shared" si="7"/>
        <v>0</v>
      </c>
      <c r="X35" s="9"/>
      <c r="Y35" s="9"/>
      <c r="Z35" s="9">
        <f t="shared" si="9"/>
        <v>0</v>
      </c>
      <c r="AA35" s="9"/>
      <c r="AB35" s="9"/>
      <c r="AC35" s="9">
        <f t="shared" si="8"/>
        <v>0</v>
      </c>
      <c r="AD35" s="9"/>
      <c r="AE35" s="9"/>
    </row>
    <row r="36" spans="1:31" s="20" customFormat="1" ht="45" customHeight="1">
      <c r="A36" s="24" t="s">
        <v>46</v>
      </c>
      <c r="B36" s="9">
        <f t="shared" si="0"/>
        <v>0</v>
      </c>
      <c r="C36" s="9">
        <v>0</v>
      </c>
      <c r="D36" s="9">
        <v>0</v>
      </c>
      <c r="E36" s="9">
        <f t="shared" si="1"/>
        <v>0</v>
      </c>
      <c r="F36" s="9">
        <v>0</v>
      </c>
      <c r="G36" s="9">
        <v>0</v>
      </c>
      <c r="H36" s="9">
        <f t="shared" si="2"/>
        <v>201</v>
      </c>
      <c r="I36" s="9">
        <v>16</v>
      </c>
      <c r="J36" s="9">
        <v>185</v>
      </c>
      <c r="K36" s="9">
        <f t="shared" si="3"/>
        <v>789</v>
      </c>
      <c r="L36" s="9">
        <v>786</v>
      </c>
      <c r="M36" s="9">
        <v>3</v>
      </c>
      <c r="N36" s="9">
        <f t="shared" si="4"/>
        <v>0</v>
      </c>
      <c r="O36" s="9"/>
      <c r="P36" s="9"/>
      <c r="Q36" s="9">
        <f t="shared" si="5"/>
        <v>0</v>
      </c>
      <c r="R36" s="9"/>
      <c r="S36" s="9"/>
      <c r="T36" s="9">
        <f t="shared" si="6"/>
        <v>0</v>
      </c>
      <c r="U36" s="9"/>
      <c r="V36" s="9"/>
      <c r="W36" s="9">
        <f t="shared" si="7"/>
        <v>0</v>
      </c>
      <c r="X36" s="9"/>
      <c r="Y36" s="9"/>
      <c r="Z36" s="9">
        <f t="shared" si="9"/>
        <v>0</v>
      </c>
      <c r="AA36" s="9"/>
      <c r="AB36" s="9"/>
      <c r="AC36" s="9">
        <f t="shared" si="8"/>
        <v>0</v>
      </c>
      <c r="AD36" s="9"/>
      <c r="AE36" s="9"/>
    </row>
    <row r="37" spans="1:31" s="20" customFormat="1" ht="45" customHeight="1">
      <c r="A37" s="24" t="s">
        <v>47</v>
      </c>
      <c r="B37" s="9">
        <f t="shared" si="0"/>
        <v>0</v>
      </c>
      <c r="C37" s="9">
        <v>0</v>
      </c>
      <c r="D37" s="9">
        <v>0</v>
      </c>
      <c r="E37" s="9">
        <f t="shared" si="1"/>
        <v>0</v>
      </c>
      <c r="F37" s="9">
        <v>0</v>
      </c>
      <c r="G37" s="9">
        <v>0</v>
      </c>
      <c r="H37" s="9">
        <f t="shared" si="2"/>
        <v>0</v>
      </c>
      <c r="I37" s="9">
        <v>0</v>
      </c>
      <c r="J37" s="9">
        <v>0</v>
      </c>
      <c r="K37" s="9">
        <f t="shared" si="3"/>
        <v>350</v>
      </c>
      <c r="L37" s="9">
        <v>350</v>
      </c>
      <c r="M37" s="9">
        <v>0</v>
      </c>
      <c r="N37" s="9">
        <f t="shared" si="4"/>
        <v>0</v>
      </c>
      <c r="O37" s="9"/>
      <c r="P37" s="9"/>
      <c r="Q37" s="9">
        <f t="shared" si="5"/>
        <v>0</v>
      </c>
      <c r="R37" s="9"/>
      <c r="S37" s="9"/>
      <c r="T37" s="9">
        <f t="shared" si="6"/>
        <v>0</v>
      </c>
      <c r="U37" s="9"/>
      <c r="V37" s="9"/>
      <c r="W37" s="9">
        <f t="shared" si="7"/>
        <v>0</v>
      </c>
      <c r="X37" s="9"/>
      <c r="Y37" s="9"/>
      <c r="Z37" s="9">
        <f t="shared" si="9"/>
        <v>0</v>
      </c>
      <c r="AA37" s="9"/>
      <c r="AB37" s="9"/>
      <c r="AC37" s="9">
        <f t="shared" si="8"/>
        <v>0</v>
      </c>
      <c r="AD37" s="9"/>
      <c r="AE37" s="9"/>
    </row>
    <row r="38" spans="1:31" s="20" customFormat="1" ht="45" customHeight="1">
      <c r="A38" s="24" t="s">
        <v>48</v>
      </c>
      <c r="B38" s="9">
        <f t="shared" si="0"/>
        <v>0</v>
      </c>
      <c r="C38" s="9">
        <v>0</v>
      </c>
      <c r="D38" s="9">
        <v>0</v>
      </c>
      <c r="E38" s="9">
        <f t="shared" si="1"/>
        <v>0</v>
      </c>
      <c r="F38" s="9">
        <v>0</v>
      </c>
      <c r="G38" s="9">
        <v>0</v>
      </c>
      <c r="H38" s="9">
        <f t="shared" si="2"/>
        <v>1581</v>
      </c>
      <c r="I38" s="9">
        <f>1283-500</f>
        <v>783</v>
      </c>
      <c r="J38" s="9">
        <v>798</v>
      </c>
      <c r="K38" s="9">
        <f t="shared" si="3"/>
        <v>600</v>
      </c>
      <c r="L38" s="9">
        <v>600</v>
      </c>
      <c r="M38" s="9">
        <v>0</v>
      </c>
      <c r="N38" s="9">
        <f t="shared" si="4"/>
        <v>0</v>
      </c>
      <c r="O38" s="9"/>
      <c r="P38" s="9"/>
      <c r="Q38" s="9">
        <f t="shared" si="5"/>
        <v>0</v>
      </c>
      <c r="R38" s="9"/>
      <c r="S38" s="9"/>
      <c r="T38" s="9">
        <f t="shared" si="6"/>
        <v>0</v>
      </c>
      <c r="U38" s="9"/>
      <c r="V38" s="9"/>
      <c r="W38" s="9">
        <f t="shared" si="7"/>
        <v>0</v>
      </c>
      <c r="X38" s="9"/>
      <c r="Y38" s="9"/>
      <c r="Z38" s="9">
        <f t="shared" si="9"/>
        <v>0</v>
      </c>
      <c r="AA38" s="9"/>
      <c r="AB38" s="9"/>
      <c r="AC38" s="9">
        <f t="shared" si="8"/>
        <v>0</v>
      </c>
      <c r="AD38" s="9"/>
      <c r="AE38" s="9"/>
    </row>
    <row r="39" spans="1:31" s="20" customFormat="1" ht="45" customHeight="1">
      <c r="A39" s="24" t="s">
        <v>49</v>
      </c>
      <c r="B39" s="9">
        <f t="shared" si="0"/>
        <v>0</v>
      </c>
      <c r="C39" s="9">
        <v>0</v>
      </c>
      <c r="D39" s="9">
        <v>0</v>
      </c>
      <c r="E39" s="9">
        <f t="shared" si="1"/>
        <v>0</v>
      </c>
      <c r="F39" s="9">
        <v>0</v>
      </c>
      <c r="G39" s="9">
        <v>0</v>
      </c>
      <c r="H39" s="9">
        <f t="shared" si="2"/>
        <v>374</v>
      </c>
      <c r="I39" s="9">
        <f>223+61</f>
        <v>284</v>
      </c>
      <c r="J39" s="9">
        <f>151-61</f>
        <v>90</v>
      </c>
      <c r="K39" s="9">
        <f t="shared" si="3"/>
        <v>0</v>
      </c>
      <c r="L39" s="9">
        <v>0</v>
      </c>
      <c r="M39" s="9">
        <v>0</v>
      </c>
      <c r="N39" s="9">
        <f t="shared" si="4"/>
        <v>0</v>
      </c>
      <c r="O39" s="9"/>
      <c r="P39" s="9"/>
      <c r="Q39" s="9">
        <f t="shared" si="5"/>
        <v>0</v>
      </c>
      <c r="R39" s="9"/>
      <c r="S39" s="9"/>
      <c r="T39" s="9">
        <f t="shared" si="6"/>
        <v>0</v>
      </c>
      <c r="U39" s="9"/>
      <c r="V39" s="9"/>
      <c r="W39" s="9">
        <f t="shared" si="7"/>
        <v>0</v>
      </c>
      <c r="X39" s="9"/>
      <c r="Y39" s="9"/>
      <c r="Z39" s="9">
        <f t="shared" si="9"/>
        <v>0</v>
      </c>
      <c r="AA39" s="9"/>
      <c r="AB39" s="9"/>
      <c r="AC39" s="9">
        <f t="shared" si="8"/>
        <v>0</v>
      </c>
      <c r="AD39" s="9"/>
      <c r="AE39" s="9"/>
    </row>
    <row r="40" spans="1:31" s="20" customFormat="1" ht="45" customHeight="1">
      <c r="A40" s="24" t="s">
        <v>50</v>
      </c>
      <c r="B40" s="9">
        <f t="shared" si="0"/>
        <v>0</v>
      </c>
      <c r="C40" s="9">
        <v>0</v>
      </c>
      <c r="D40" s="9">
        <v>0</v>
      </c>
      <c r="E40" s="9">
        <f t="shared" si="1"/>
        <v>0</v>
      </c>
      <c r="F40" s="9">
        <v>0</v>
      </c>
      <c r="G40" s="9">
        <v>0</v>
      </c>
      <c r="H40" s="9">
        <f t="shared" si="2"/>
        <v>1685</v>
      </c>
      <c r="I40" s="9">
        <v>1685</v>
      </c>
      <c r="J40" s="9">
        <v>0</v>
      </c>
      <c r="K40" s="9">
        <f t="shared" si="3"/>
        <v>220</v>
      </c>
      <c r="L40" s="9">
        <v>220</v>
      </c>
      <c r="M40" s="9">
        <v>0</v>
      </c>
      <c r="N40" s="9">
        <f t="shared" si="4"/>
        <v>0</v>
      </c>
      <c r="O40" s="9"/>
      <c r="P40" s="9"/>
      <c r="Q40" s="9">
        <f t="shared" si="5"/>
        <v>0</v>
      </c>
      <c r="R40" s="9"/>
      <c r="S40" s="9"/>
      <c r="T40" s="9">
        <f t="shared" si="6"/>
        <v>0</v>
      </c>
      <c r="U40" s="9"/>
      <c r="V40" s="9"/>
      <c r="W40" s="9">
        <f t="shared" si="7"/>
        <v>0</v>
      </c>
      <c r="X40" s="9"/>
      <c r="Y40" s="9"/>
      <c r="Z40" s="9">
        <f t="shared" si="9"/>
        <v>0</v>
      </c>
      <c r="AA40" s="9"/>
      <c r="AB40" s="9"/>
      <c r="AC40" s="9">
        <f t="shared" si="8"/>
        <v>0</v>
      </c>
      <c r="AD40" s="9"/>
      <c r="AE40" s="9"/>
    </row>
    <row r="41" spans="1:31" s="20" customFormat="1" ht="45" customHeight="1">
      <c r="A41" s="24" t="s">
        <v>51</v>
      </c>
      <c r="B41" s="9">
        <f t="shared" si="0"/>
        <v>2820</v>
      </c>
      <c r="C41" s="9">
        <v>2805</v>
      </c>
      <c r="D41" s="9">
        <v>15</v>
      </c>
      <c r="E41" s="9">
        <f t="shared" si="1"/>
        <v>1371</v>
      </c>
      <c r="F41" s="9">
        <v>1354</v>
      </c>
      <c r="G41" s="9">
        <v>17</v>
      </c>
      <c r="H41" s="9">
        <f t="shared" si="2"/>
        <v>2120</v>
      </c>
      <c r="I41" s="9">
        <v>2120</v>
      </c>
      <c r="J41" s="9">
        <v>0</v>
      </c>
      <c r="K41" s="9">
        <f t="shared" si="3"/>
        <v>1300</v>
      </c>
      <c r="L41" s="9">
        <v>1300</v>
      </c>
      <c r="M41" s="9">
        <v>0</v>
      </c>
      <c r="N41" s="9">
        <f t="shared" si="4"/>
        <v>0</v>
      </c>
      <c r="O41" s="9">
        <v>0</v>
      </c>
      <c r="P41" s="9">
        <v>0</v>
      </c>
      <c r="Q41" s="9">
        <f t="shared" si="5"/>
        <v>1440</v>
      </c>
      <c r="R41" s="9">
        <v>1440</v>
      </c>
      <c r="S41" s="9">
        <v>0</v>
      </c>
      <c r="T41" s="9">
        <f t="shared" si="6"/>
        <v>0</v>
      </c>
      <c r="U41" s="9">
        <v>0</v>
      </c>
      <c r="V41" s="9"/>
      <c r="W41" s="9">
        <f t="shared" si="7"/>
        <v>0</v>
      </c>
      <c r="X41" s="9">
        <v>0</v>
      </c>
      <c r="Y41" s="9"/>
      <c r="Z41" s="9">
        <f t="shared" si="9"/>
        <v>0</v>
      </c>
      <c r="AA41" s="9"/>
      <c r="AB41" s="9"/>
      <c r="AC41" s="9">
        <f t="shared" si="8"/>
        <v>0</v>
      </c>
      <c r="AD41" s="9"/>
      <c r="AE41" s="9"/>
    </row>
    <row r="42" spans="1:31" s="20" customFormat="1" ht="45" customHeight="1">
      <c r="A42" s="24" t="s">
        <v>52</v>
      </c>
      <c r="B42" s="9">
        <f t="shared" si="0"/>
        <v>1200</v>
      </c>
      <c r="C42" s="9">
        <v>1200</v>
      </c>
      <c r="D42" s="9">
        <v>0</v>
      </c>
      <c r="E42" s="9">
        <f t="shared" si="1"/>
        <v>1050</v>
      </c>
      <c r="F42" s="9">
        <v>1050</v>
      </c>
      <c r="G42" s="9">
        <v>0</v>
      </c>
      <c r="H42" s="9">
        <f t="shared" si="2"/>
        <v>1445</v>
      </c>
      <c r="I42" s="9">
        <v>1445</v>
      </c>
      <c r="J42" s="9">
        <v>0</v>
      </c>
      <c r="K42" s="9">
        <f t="shared" si="3"/>
        <v>150</v>
      </c>
      <c r="L42" s="9">
        <v>150</v>
      </c>
      <c r="M42" s="9">
        <v>0</v>
      </c>
      <c r="N42" s="9">
        <f t="shared" si="4"/>
        <v>0</v>
      </c>
      <c r="O42" s="9">
        <v>0</v>
      </c>
      <c r="P42" s="9">
        <v>0</v>
      </c>
      <c r="Q42" s="9">
        <f t="shared" si="5"/>
        <v>0</v>
      </c>
      <c r="R42" s="9">
        <v>0</v>
      </c>
      <c r="S42" s="9">
        <v>0</v>
      </c>
      <c r="T42" s="9">
        <f t="shared" si="6"/>
        <v>0</v>
      </c>
      <c r="U42" s="9"/>
      <c r="V42" s="9"/>
      <c r="W42" s="9">
        <f t="shared" si="7"/>
        <v>0</v>
      </c>
      <c r="X42" s="9"/>
      <c r="Y42" s="9"/>
      <c r="Z42" s="9">
        <f t="shared" si="9"/>
        <v>0</v>
      </c>
      <c r="AA42" s="9"/>
      <c r="AB42" s="9"/>
      <c r="AC42" s="9">
        <f t="shared" si="8"/>
        <v>0</v>
      </c>
      <c r="AD42" s="9"/>
      <c r="AE42" s="9"/>
    </row>
    <row r="43" spans="1:31" s="20" customFormat="1" ht="45" customHeight="1">
      <c r="A43" s="24" t="s">
        <v>53</v>
      </c>
      <c r="B43" s="9">
        <f t="shared" si="0"/>
        <v>1000</v>
      </c>
      <c r="C43" s="9">
        <v>0</v>
      </c>
      <c r="D43" s="9">
        <v>1000</v>
      </c>
      <c r="E43" s="9">
        <f t="shared" si="1"/>
        <v>0</v>
      </c>
      <c r="F43" s="9">
        <v>0</v>
      </c>
      <c r="G43" s="9">
        <v>0</v>
      </c>
      <c r="H43" s="9">
        <f t="shared" si="2"/>
        <v>1816</v>
      </c>
      <c r="I43" s="9">
        <v>0</v>
      </c>
      <c r="J43" s="9">
        <v>1816</v>
      </c>
      <c r="K43" s="9">
        <f t="shared" si="3"/>
        <v>500</v>
      </c>
      <c r="L43" s="9">
        <v>0</v>
      </c>
      <c r="M43" s="9">
        <v>500</v>
      </c>
      <c r="N43" s="9">
        <f t="shared" si="4"/>
        <v>0</v>
      </c>
      <c r="O43" s="9">
        <v>0</v>
      </c>
      <c r="P43" s="9"/>
      <c r="Q43" s="9">
        <f t="shared" si="5"/>
        <v>0</v>
      </c>
      <c r="R43" s="9"/>
      <c r="S43" s="9"/>
      <c r="T43" s="9">
        <f t="shared" si="6"/>
        <v>0</v>
      </c>
      <c r="U43" s="9"/>
      <c r="V43" s="9"/>
      <c r="W43" s="9">
        <f t="shared" si="7"/>
        <v>0</v>
      </c>
      <c r="X43" s="9"/>
      <c r="Y43" s="9"/>
      <c r="Z43" s="9">
        <f t="shared" si="9"/>
        <v>0</v>
      </c>
      <c r="AA43" s="9"/>
      <c r="AB43" s="9"/>
      <c r="AC43" s="9">
        <f t="shared" si="8"/>
        <v>0</v>
      </c>
      <c r="AD43" s="9"/>
      <c r="AE43" s="9"/>
    </row>
    <row r="44" spans="1:31" s="20" customFormat="1" ht="45" customHeight="1">
      <c r="A44" s="24" t="s">
        <v>54</v>
      </c>
      <c r="B44" s="9">
        <f t="shared" si="0"/>
        <v>0</v>
      </c>
      <c r="C44" s="9">
        <v>0</v>
      </c>
      <c r="D44" s="9">
        <v>0</v>
      </c>
      <c r="E44" s="9">
        <f t="shared" si="1"/>
        <v>0</v>
      </c>
      <c r="F44" s="9">
        <v>0</v>
      </c>
      <c r="G44" s="9">
        <v>0</v>
      </c>
      <c r="H44" s="9">
        <f t="shared" si="2"/>
        <v>5708</v>
      </c>
      <c r="I44" s="9">
        <v>4748</v>
      </c>
      <c r="J44" s="9">
        <v>960</v>
      </c>
      <c r="K44" s="9">
        <f t="shared" si="3"/>
        <v>1601</v>
      </c>
      <c r="L44" s="9">
        <v>1572</v>
      </c>
      <c r="M44" s="9">
        <v>29</v>
      </c>
      <c r="N44" s="9">
        <f t="shared" si="4"/>
        <v>0</v>
      </c>
      <c r="O44" s="9">
        <v>0</v>
      </c>
      <c r="P44" s="9">
        <v>0</v>
      </c>
      <c r="Q44" s="9">
        <f t="shared" si="5"/>
        <v>0</v>
      </c>
      <c r="R44" s="9"/>
      <c r="S44" s="9"/>
      <c r="T44" s="9">
        <f t="shared" si="6"/>
        <v>0</v>
      </c>
      <c r="U44" s="9"/>
      <c r="V44" s="9"/>
      <c r="W44" s="9">
        <f t="shared" si="7"/>
        <v>0</v>
      </c>
      <c r="X44" s="9"/>
      <c r="Y44" s="9"/>
      <c r="Z44" s="9">
        <f t="shared" si="9"/>
        <v>0</v>
      </c>
      <c r="AA44" s="9"/>
      <c r="AB44" s="9"/>
      <c r="AC44" s="9">
        <f t="shared" si="8"/>
        <v>0</v>
      </c>
      <c r="AD44" s="9"/>
      <c r="AE44" s="9"/>
    </row>
    <row r="45" spans="1:31" s="20" customFormat="1" ht="45" customHeight="1">
      <c r="A45" s="24" t="s">
        <v>55</v>
      </c>
      <c r="B45" s="9">
        <f t="shared" si="0"/>
        <v>3962</v>
      </c>
      <c r="C45" s="9">
        <v>3962</v>
      </c>
      <c r="D45" s="9">
        <v>0</v>
      </c>
      <c r="E45" s="9">
        <f t="shared" si="1"/>
        <v>0</v>
      </c>
      <c r="F45" s="9">
        <v>0</v>
      </c>
      <c r="G45" s="9">
        <v>0</v>
      </c>
      <c r="H45" s="9">
        <f t="shared" si="2"/>
        <v>1756</v>
      </c>
      <c r="I45" s="9">
        <v>1756</v>
      </c>
      <c r="J45" s="9">
        <v>0</v>
      </c>
      <c r="K45" s="9">
        <f t="shared" si="3"/>
        <v>2500</v>
      </c>
      <c r="L45" s="9">
        <v>2500</v>
      </c>
      <c r="M45" s="9">
        <v>0</v>
      </c>
      <c r="N45" s="9">
        <f t="shared" si="4"/>
        <v>0</v>
      </c>
      <c r="O45" s="9">
        <v>0</v>
      </c>
      <c r="P45" s="9">
        <v>0</v>
      </c>
      <c r="Q45" s="9">
        <f t="shared" si="5"/>
        <v>0</v>
      </c>
      <c r="R45" s="9"/>
      <c r="S45" s="9"/>
      <c r="T45" s="9">
        <f t="shared" si="6"/>
        <v>0</v>
      </c>
      <c r="U45" s="9"/>
      <c r="V45" s="9"/>
      <c r="W45" s="9">
        <f t="shared" si="7"/>
        <v>0</v>
      </c>
      <c r="X45" s="9"/>
      <c r="Y45" s="9"/>
      <c r="Z45" s="9">
        <f t="shared" si="9"/>
        <v>0</v>
      </c>
      <c r="AA45" s="9"/>
      <c r="AB45" s="9"/>
      <c r="AC45" s="9">
        <f t="shared" si="8"/>
        <v>0</v>
      </c>
      <c r="AD45" s="9"/>
      <c r="AE45" s="9"/>
    </row>
    <row r="46" spans="1:31" s="20" customFormat="1" ht="45" customHeight="1">
      <c r="A46" s="24" t="s">
        <v>56</v>
      </c>
      <c r="B46" s="9">
        <f t="shared" si="0"/>
        <v>0</v>
      </c>
      <c r="C46" s="9">
        <v>0</v>
      </c>
      <c r="D46" s="9">
        <v>0</v>
      </c>
      <c r="E46" s="9">
        <f t="shared" si="1"/>
        <v>0</v>
      </c>
      <c r="F46" s="9">
        <v>0</v>
      </c>
      <c r="G46" s="9">
        <v>0</v>
      </c>
      <c r="H46" s="9">
        <f t="shared" si="2"/>
        <v>884</v>
      </c>
      <c r="I46" s="9">
        <v>884</v>
      </c>
      <c r="J46" s="9">
        <v>0</v>
      </c>
      <c r="K46" s="9">
        <f t="shared" si="3"/>
        <v>982</v>
      </c>
      <c r="L46" s="9">
        <v>982</v>
      </c>
      <c r="M46" s="9">
        <v>0</v>
      </c>
      <c r="N46" s="9">
        <f t="shared" si="4"/>
        <v>0</v>
      </c>
      <c r="O46" s="9">
        <v>0</v>
      </c>
      <c r="P46" s="9">
        <v>0</v>
      </c>
      <c r="Q46" s="9">
        <f t="shared" si="5"/>
        <v>0</v>
      </c>
      <c r="R46" s="9"/>
      <c r="S46" s="9"/>
      <c r="T46" s="9">
        <f t="shared" si="6"/>
        <v>0</v>
      </c>
      <c r="U46" s="9"/>
      <c r="V46" s="9"/>
      <c r="W46" s="9">
        <f t="shared" si="7"/>
        <v>0</v>
      </c>
      <c r="X46" s="9"/>
      <c r="Y46" s="9"/>
      <c r="Z46" s="9">
        <f t="shared" si="9"/>
        <v>0</v>
      </c>
      <c r="AA46" s="9"/>
      <c r="AB46" s="9"/>
      <c r="AC46" s="9">
        <f t="shared" si="8"/>
        <v>0</v>
      </c>
      <c r="AD46" s="9"/>
      <c r="AE46" s="9"/>
    </row>
    <row r="47" spans="1:31" s="20" customFormat="1" ht="45" customHeight="1">
      <c r="A47" s="24" t="s">
        <v>57</v>
      </c>
      <c r="B47" s="9">
        <f t="shared" si="0"/>
        <v>0</v>
      </c>
      <c r="C47" s="9">
        <v>0</v>
      </c>
      <c r="D47" s="9">
        <v>0</v>
      </c>
      <c r="E47" s="9">
        <f t="shared" si="1"/>
        <v>0</v>
      </c>
      <c r="F47" s="9">
        <v>0</v>
      </c>
      <c r="G47" s="9">
        <v>0</v>
      </c>
      <c r="H47" s="9">
        <f t="shared" si="2"/>
        <v>3237</v>
      </c>
      <c r="I47" s="9">
        <f>2237+1000</f>
        <v>3237</v>
      </c>
      <c r="J47" s="9">
        <v>0</v>
      </c>
      <c r="K47" s="9">
        <f t="shared" si="3"/>
        <v>2529</v>
      </c>
      <c r="L47" s="9">
        <v>2529</v>
      </c>
      <c r="M47" s="9">
        <v>0</v>
      </c>
      <c r="N47" s="9">
        <f t="shared" si="4"/>
        <v>0</v>
      </c>
      <c r="O47" s="9">
        <v>0</v>
      </c>
      <c r="P47" s="9">
        <v>0</v>
      </c>
      <c r="Q47" s="9">
        <f t="shared" si="5"/>
        <v>0</v>
      </c>
      <c r="R47" s="9">
        <v>0</v>
      </c>
      <c r="S47" s="9">
        <v>0</v>
      </c>
      <c r="T47" s="9">
        <f t="shared" si="6"/>
        <v>0</v>
      </c>
      <c r="U47" s="9">
        <v>0</v>
      </c>
      <c r="V47" s="9">
        <v>0</v>
      </c>
      <c r="W47" s="9">
        <f t="shared" si="7"/>
        <v>0</v>
      </c>
      <c r="X47" s="9">
        <v>0</v>
      </c>
      <c r="Y47" s="9">
        <v>0</v>
      </c>
      <c r="Z47" s="9">
        <f t="shared" si="9"/>
        <v>0</v>
      </c>
      <c r="AA47" s="9"/>
      <c r="AB47" s="9"/>
      <c r="AC47" s="9">
        <f t="shared" si="8"/>
        <v>0</v>
      </c>
      <c r="AD47" s="9"/>
      <c r="AE47" s="9"/>
    </row>
    <row r="48" spans="1:31" s="20" customFormat="1" ht="45" customHeight="1">
      <c r="A48" s="24" t="s">
        <v>101</v>
      </c>
      <c r="B48" s="9">
        <f t="shared" si="0"/>
        <v>6500</v>
      </c>
      <c r="C48" s="9">
        <v>6500</v>
      </c>
      <c r="D48" s="9">
        <v>0</v>
      </c>
      <c r="E48" s="9">
        <f t="shared" si="1"/>
        <v>800</v>
      </c>
      <c r="F48" s="9">
        <v>800</v>
      </c>
      <c r="G48" s="9">
        <v>0</v>
      </c>
      <c r="H48" s="9">
        <f t="shared" si="2"/>
        <v>6073</v>
      </c>
      <c r="I48" s="9">
        <v>6073</v>
      </c>
      <c r="J48" s="9">
        <v>0</v>
      </c>
      <c r="K48" s="9">
        <f t="shared" si="3"/>
        <v>1594</v>
      </c>
      <c r="L48" s="9">
        <v>1594</v>
      </c>
      <c r="M48" s="9">
        <v>0</v>
      </c>
      <c r="N48" s="9">
        <f t="shared" si="4"/>
        <v>0</v>
      </c>
      <c r="O48" s="9">
        <v>0</v>
      </c>
      <c r="P48" s="9">
        <v>0</v>
      </c>
      <c r="Q48" s="9">
        <f t="shared" si="5"/>
        <v>165</v>
      </c>
      <c r="R48" s="9">
        <v>165</v>
      </c>
      <c r="S48" s="9">
        <v>0</v>
      </c>
      <c r="T48" s="9">
        <f t="shared" si="6"/>
        <v>0</v>
      </c>
      <c r="U48" s="9"/>
      <c r="V48" s="9"/>
      <c r="W48" s="9">
        <f t="shared" si="7"/>
        <v>0</v>
      </c>
      <c r="X48" s="9"/>
      <c r="Y48" s="9"/>
      <c r="Z48" s="9">
        <f t="shared" si="9"/>
        <v>0</v>
      </c>
      <c r="AA48" s="9"/>
      <c r="AB48" s="9"/>
      <c r="AC48" s="9">
        <f t="shared" si="8"/>
        <v>0</v>
      </c>
      <c r="AD48" s="9"/>
      <c r="AE48" s="9"/>
    </row>
    <row r="49" spans="1:31" s="20" customFormat="1" ht="45" customHeight="1">
      <c r="A49" s="24" t="s">
        <v>59</v>
      </c>
      <c r="B49" s="9">
        <f t="shared" si="0"/>
        <v>1980</v>
      </c>
      <c r="C49" s="9">
        <v>1980</v>
      </c>
      <c r="D49" s="9">
        <v>0</v>
      </c>
      <c r="E49" s="9">
        <f t="shared" si="1"/>
        <v>2184</v>
      </c>
      <c r="F49" s="9">
        <v>2184</v>
      </c>
      <c r="G49" s="9">
        <v>0</v>
      </c>
      <c r="H49" s="9">
        <f t="shared" si="2"/>
        <v>7099</v>
      </c>
      <c r="I49" s="9">
        <v>7099</v>
      </c>
      <c r="J49" s="9">
        <v>0</v>
      </c>
      <c r="K49" s="9">
        <f t="shared" si="3"/>
        <v>984</v>
      </c>
      <c r="L49" s="9">
        <v>984</v>
      </c>
      <c r="M49" s="9">
        <v>0</v>
      </c>
      <c r="N49" s="9">
        <f t="shared" si="4"/>
        <v>0</v>
      </c>
      <c r="O49" s="9">
        <v>0</v>
      </c>
      <c r="P49" s="9">
        <v>0</v>
      </c>
      <c r="Q49" s="9">
        <f t="shared" si="5"/>
        <v>217</v>
      </c>
      <c r="R49" s="9">
        <v>217</v>
      </c>
      <c r="S49" s="9">
        <v>0</v>
      </c>
      <c r="T49" s="9">
        <f t="shared" si="6"/>
        <v>0</v>
      </c>
      <c r="U49" s="9"/>
      <c r="V49" s="9"/>
      <c r="W49" s="9">
        <f t="shared" si="7"/>
        <v>0</v>
      </c>
      <c r="X49" s="9"/>
      <c r="Y49" s="9"/>
      <c r="Z49" s="9">
        <f t="shared" si="9"/>
        <v>0</v>
      </c>
      <c r="AA49" s="9"/>
      <c r="AB49" s="9"/>
      <c r="AC49" s="9">
        <f t="shared" si="8"/>
        <v>0</v>
      </c>
      <c r="AD49" s="9"/>
      <c r="AE49" s="9"/>
    </row>
    <row r="50" spans="1:31" s="20" customFormat="1" ht="45" customHeight="1">
      <c r="A50" s="24" t="s">
        <v>60</v>
      </c>
      <c r="B50" s="9">
        <f t="shared" si="0"/>
        <v>0</v>
      </c>
      <c r="C50" s="9">
        <v>0</v>
      </c>
      <c r="D50" s="9">
        <v>0</v>
      </c>
      <c r="E50" s="9">
        <f t="shared" si="1"/>
        <v>0</v>
      </c>
      <c r="F50" s="9">
        <v>0</v>
      </c>
      <c r="G50" s="9">
        <v>0</v>
      </c>
      <c r="H50" s="9">
        <f t="shared" si="2"/>
        <v>7212</v>
      </c>
      <c r="I50" s="9">
        <v>7212</v>
      </c>
      <c r="J50" s="9">
        <v>0</v>
      </c>
      <c r="K50" s="9">
        <f t="shared" si="3"/>
        <v>2252</v>
      </c>
      <c r="L50" s="9">
        <v>2252</v>
      </c>
      <c r="M50" s="9">
        <v>0</v>
      </c>
      <c r="N50" s="9">
        <f t="shared" si="4"/>
        <v>0</v>
      </c>
      <c r="O50" s="9"/>
      <c r="P50" s="9"/>
      <c r="Q50" s="9">
        <f t="shared" si="5"/>
        <v>0</v>
      </c>
      <c r="R50" s="9"/>
      <c r="S50" s="9"/>
      <c r="T50" s="9">
        <f t="shared" si="6"/>
        <v>0</v>
      </c>
      <c r="U50" s="9"/>
      <c r="V50" s="9"/>
      <c r="W50" s="9">
        <f t="shared" si="7"/>
        <v>0</v>
      </c>
      <c r="X50" s="9"/>
      <c r="Y50" s="9"/>
      <c r="Z50" s="9">
        <f t="shared" si="9"/>
        <v>0</v>
      </c>
      <c r="AA50" s="9"/>
      <c r="AB50" s="9"/>
      <c r="AC50" s="9">
        <f t="shared" si="8"/>
        <v>0</v>
      </c>
      <c r="AD50" s="9"/>
      <c r="AE50" s="9"/>
    </row>
    <row r="51" spans="1:31" s="20" customFormat="1" ht="45" customHeight="1">
      <c r="A51" s="24" t="s">
        <v>61</v>
      </c>
      <c r="B51" s="9">
        <f t="shared" si="0"/>
        <v>0</v>
      </c>
      <c r="C51" s="9">
        <v>0</v>
      </c>
      <c r="D51" s="9">
        <v>0</v>
      </c>
      <c r="E51" s="9">
        <f t="shared" si="1"/>
        <v>610</v>
      </c>
      <c r="F51" s="9">
        <v>610</v>
      </c>
      <c r="G51" s="9">
        <v>0</v>
      </c>
      <c r="H51" s="9">
        <f t="shared" si="2"/>
        <v>0</v>
      </c>
      <c r="I51" s="9">
        <v>0</v>
      </c>
      <c r="J51" s="9">
        <v>0</v>
      </c>
      <c r="K51" s="9">
        <f t="shared" si="3"/>
        <v>0</v>
      </c>
      <c r="L51" s="9">
        <v>0</v>
      </c>
      <c r="M51" s="9">
        <v>0</v>
      </c>
      <c r="N51" s="9">
        <f t="shared" si="4"/>
        <v>0</v>
      </c>
      <c r="O51" s="9">
        <v>0</v>
      </c>
      <c r="P51" s="9">
        <v>0</v>
      </c>
      <c r="Q51" s="9">
        <f t="shared" si="5"/>
        <v>0</v>
      </c>
      <c r="R51" s="9">
        <v>0</v>
      </c>
      <c r="S51" s="9">
        <v>0</v>
      </c>
      <c r="T51" s="9">
        <f t="shared" si="6"/>
        <v>0</v>
      </c>
      <c r="U51" s="9">
        <v>0</v>
      </c>
      <c r="V51" s="9">
        <v>0</v>
      </c>
      <c r="W51" s="9">
        <f t="shared" si="7"/>
        <v>0</v>
      </c>
      <c r="X51" s="9">
        <v>0</v>
      </c>
      <c r="Y51" s="9">
        <v>0</v>
      </c>
      <c r="Z51" s="9">
        <f t="shared" si="9"/>
        <v>0</v>
      </c>
      <c r="AA51" s="9"/>
      <c r="AB51" s="9"/>
      <c r="AC51" s="9">
        <f t="shared" si="8"/>
        <v>4300</v>
      </c>
      <c r="AD51" s="9">
        <f>3300+1000</f>
        <v>4300</v>
      </c>
      <c r="AE51" s="9"/>
    </row>
    <row r="52" spans="1:31" s="20" customFormat="1" ht="45" customHeight="1">
      <c r="A52" s="24" t="s">
        <v>62</v>
      </c>
      <c r="B52" s="9">
        <f t="shared" si="0"/>
        <v>1500</v>
      </c>
      <c r="C52" s="9">
        <v>1500</v>
      </c>
      <c r="D52" s="9">
        <v>0</v>
      </c>
      <c r="E52" s="9">
        <f t="shared" si="1"/>
        <v>1000</v>
      </c>
      <c r="F52" s="9">
        <v>1000</v>
      </c>
      <c r="G52" s="9">
        <v>0</v>
      </c>
      <c r="H52" s="9">
        <f t="shared" si="2"/>
        <v>4755</v>
      </c>
      <c r="I52" s="9">
        <v>4755</v>
      </c>
      <c r="J52" s="9">
        <v>0</v>
      </c>
      <c r="K52" s="9">
        <f t="shared" si="3"/>
        <v>2072</v>
      </c>
      <c r="L52" s="9">
        <v>2072</v>
      </c>
      <c r="M52" s="9">
        <v>0</v>
      </c>
      <c r="N52" s="9">
        <f t="shared" si="4"/>
        <v>0</v>
      </c>
      <c r="O52" s="9">
        <v>0</v>
      </c>
      <c r="P52" s="9">
        <v>0</v>
      </c>
      <c r="Q52" s="9">
        <f t="shared" si="5"/>
        <v>270</v>
      </c>
      <c r="R52" s="9">
        <v>270</v>
      </c>
      <c r="S52" s="9">
        <v>0</v>
      </c>
      <c r="T52" s="9">
        <f t="shared" si="6"/>
        <v>0</v>
      </c>
      <c r="U52" s="9"/>
      <c r="V52" s="9"/>
      <c r="W52" s="9">
        <f t="shared" si="7"/>
        <v>0</v>
      </c>
      <c r="X52" s="9"/>
      <c r="Y52" s="9"/>
      <c r="Z52" s="9">
        <f t="shared" si="9"/>
        <v>0</v>
      </c>
      <c r="AA52" s="9"/>
      <c r="AB52" s="9"/>
      <c r="AC52" s="9">
        <f t="shared" si="8"/>
        <v>0</v>
      </c>
      <c r="AD52" s="9"/>
      <c r="AE52" s="9"/>
    </row>
    <row r="53" spans="1:31" s="20" customFormat="1" ht="45" customHeight="1">
      <c r="A53" s="24" t="s">
        <v>63</v>
      </c>
      <c r="B53" s="9">
        <f t="shared" si="0"/>
        <v>1100</v>
      </c>
      <c r="C53" s="9">
        <v>1100</v>
      </c>
      <c r="D53" s="9">
        <v>0</v>
      </c>
      <c r="E53" s="9">
        <f t="shared" si="1"/>
        <v>0</v>
      </c>
      <c r="F53" s="9">
        <v>0</v>
      </c>
      <c r="G53" s="9">
        <v>0</v>
      </c>
      <c r="H53" s="9">
        <f t="shared" si="2"/>
        <v>3956</v>
      </c>
      <c r="I53" s="9">
        <v>3956</v>
      </c>
      <c r="J53" s="9">
        <v>0</v>
      </c>
      <c r="K53" s="9">
        <f t="shared" si="3"/>
        <v>989</v>
      </c>
      <c r="L53" s="9">
        <v>989</v>
      </c>
      <c r="M53" s="9">
        <v>0</v>
      </c>
      <c r="N53" s="9">
        <f t="shared" si="4"/>
        <v>0</v>
      </c>
      <c r="O53" s="9">
        <v>0</v>
      </c>
      <c r="P53" s="9">
        <v>0</v>
      </c>
      <c r="Q53" s="9">
        <f t="shared" si="5"/>
        <v>0</v>
      </c>
      <c r="R53" s="9"/>
      <c r="S53" s="9"/>
      <c r="T53" s="9">
        <f t="shared" si="6"/>
        <v>0</v>
      </c>
      <c r="U53" s="9"/>
      <c r="V53" s="9"/>
      <c r="W53" s="9">
        <f t="shared" si="7"/>
        <v>0</v>
      </c>
      <c r="X53" s="9"/>
      <c r="Y53" s="9"/>
      <c r="Z53" s="9">
        <f t="shared" si="9"/>
        <v>0</v>
      </c>
      <c r="AA53" s="9"/>
      <c r="AB53" s="9"/>
      <c r="AC53" s="9">
        <f t="shared" si="8"/>
        <v>0</v>
      </c>
      <c r="AD53" s="9"/>
      <c r="AE53" s="9"/>
    </row>
    <row r="54" spans="1:31" s="20" customFormat="1" ht="45" customHeight="1">
      <c r="A54" s="24" t="s">
        <v>64</v>
      </c>
      <c r="B54" s="9">
        <f t="shared" si="0"/>
        <v>2383</v>
      </c>
      <c r="C54" s="9">
        <v>2383</v>
      </c>
      <c r="D54" s="9">
        <v>0</v>
      </c>
      <c r="E54" s="9">
        <f t="shared" si="1"/>
        <v>0</v>
      </c>
      <c r="F54" s="9">
        <v>0</v>
      </c>
      <c r="G54" s="9">
        <v>0</v>
      </c>
      <c r="H54" s="9">
        <f t="shared" si="2"/>
        <v>2594</v>
      </c>
      <c r="I54" s="9">
        <v>2594</v>
      </c>
      <c r="J54" s="9">
        <v>0</v>
      </c>
      <c r="K54" s="9">
        <f t="shared" si="3"/>
        <v>950</v>
      </c>
      <c r="L54" s="9">
        <v>950</v>
      </c>
      <c r="M54" s="9">
        <v>0</v>
      </c>
      <c r="N54" s="9">
        <f t="shared" si="4"/>
        <v>0</v>
      </c>
      <c r="O54" s="9">
        <v>0</v>
      </c>
      <c r="P54" s="9">
        <v>0</v>
      </c>
      <c r="Q54" s="9">
        <f t="shared" si="5"/>
        <v>2031</v>
      </c>
      <c r="R54" s="9">
        <v>2031</v>
      </c>
      <c r="S54" s="9">
        <v>0</v>
      </c>
      <c r="T54" s="9">
        <f t="shared" si="6"/>
        <v>0</v>
      </c>
      <c r="U54" s="9"/>
      <c r="V54" s="9"/>
      <c r="W54" s="9">
        <f t="shared" si="7"/>
        <v>0</v>
      </c>
      <c r="X54" s="9"/>
      <c r="Y54" s="9"/>
      <c r="Z54" s="9">
        <f t="shared" si="9"/>
        <v>0</v>
      </c>
      <c r="AA54" s="9"/>
      <c r="AB54" s="9"/>
      <c r="AC54" s="9">
        <f t="shared" si="8"/>
        <v>0</v>
      </c>
      <c r="AD54" s="9"/>
      <c r="AE54" s="9"/>
    </row>
    <row r="55" spans="1:31" s="20" customFormat="1" ht="45" customHeight="1">
      <c r="A55" s="24" t="s">
        <v>65</v>
      </c>
      <c r="B55" s="9">
        <f t="shared" si="0"/>
        <v>0</v>
      </c>
      <c r="C55" s="9">
        <v>0</v>
      </c>
      <c r="D55" s="9">
        <v>0</v>
      </c>
      <c r="E55" s="9">
        <f t="shared" si="1"/>
        <v>0</v>
      </c>
      <c r="F55" s="9">
        <v>0</v>
      </c>
      <c r="G55" s="9">
        <v>0</v>
      </c>
      <c r="H55" s="9">
        <f t="shared" si="2"/>
        <v>5138</v>
      </c>
      <c r="I55" s="9">
        <v>0</v>
      </c>
      <c r="J55" s="9">
        <v>5138</v>
      </c>
      <c r="K55" s="9">
        <f t="shared" si="3"/>
        <v>500</v>
      </c>
      <c r="L55" s="9">
        <v>0</v>
      </c>
      <c r="M55" s="9">
        <v>500</v>
      </c>
      <c r="N55" s="9">
        <f t="shared" si="4"/>
        <v>0</v>
      </c>
      <c r="O55" s="9">
        <v>0</v>
      </c>
      <c r="P55" s="9">
        <v>0</v>
      </c>
      <c r="Q55" s="9">
        <f t="shared" si="5"/>
        <v>0</v>
      </c>
      <c r="R55" s="9">
        <v>0</v>
      </c>
      <c r="S55" s="9">
        <v>0</v>
      </c>
      <c r="T55" s="9">
        <f t="shared" si="6"/>
        <v>0</v>
      </c>
      <c r="U55" s="9"/>
      <c r="V55" s="9"/>
      <c r="W55" s="9">
        <f t="shared" si="7"/>
        <v>0</v>
      </c>
      <c r="X55" s="9"/>
      <c r="Y55" s="9"/>
      <c r="Z55" s="9">
        <f t="shared" si="9"/>
        <v>0</v>
      </c>
      <c r="AA55" s="9"/>
      <c r="AB55" s="9"/>
      <c r="AC55" s="9">
        <f t="shared" si="8"/>
        <v>0</v>
      </c>
      <c r="AD55" s="9"/>
      <c r="AE55" s="9"/>
    </row>
    <row r="56" spans="1:31" s="20" customFormat="1" ht="45" customHeight="1">
      <c r="A56" s="24" t="s">
        <v>66</v>
      </c>
      <c r="B56" s="9">
        <f t="shared" si="0"/>
        <v>1304</v>
      </c>
      <c r="C56" s="9">
        <v>0</v>
      </c>
      <c r="D56" s="9">
        <v>1304</v>
      </c>
      <c r="E56" s="9">
        <f t="shared" si="1"/>
        <v>0</v>
      </c>
      <c r="F56" s="9">
        <v>0</v>
      </c>
      <c r="G56" s="9">
        <v>0</v>
      </c>
      <c r="H56" s="9">
        <f t="shared" si="2"/>
        <v>5285</v>
      </c>
      <c r="I56" s="9">
        <v>0</v>
      </c>
      <c r="J56" s="9">
        <v>5285</v>
      </c>
      <c r="K56" s="9">
        <f t="shared" si="3"/>
        <v>300</v>
      </c>
      <c r="L56" s="9">
        <v>0</v>
      </c>
      <c r="M56" s="9">
        <v>300</v>
      </c>
      <c r="N56" s="9">
        <f t="shared" si="4"/>
        <v>0</v>
      </c>
      <c r="O56" s="9">
        <v>0</v>
      </c>
      <c r="P56" s="9">
        <v>0</v>
      </c>
      <c r="Q56" s="9">
        <f t="shared" si="5"/>
        <v>0</v>
      </c>
      <c r="R56" s="9">
        <v>0</v>
      </c>
      <c r="S56" s="9">
        <v>0</v>
      </c>
      <c r="T56" s="9">
        <f t="shared" si="6"/>
        <v>0</v>
      </c>
      <c r="U56" s="9"/>
      <c r="V56" s="9"/>
      <c r="W56" s="9">
        <f t="shared" si="7"/>
        <v>0</v>
      </c>
      <c r="X56" s="9"/>
      <c r="Y56" s="9"/>
      <c r="Z56" s="9">
        <f t="shared" si="9"/>
        <v>0</v>
      </c>
      <c r="AA56" s="9"/>
      <c r="AB56" s="9"/>
      <c r="AC56" s="9">
        <f t="shared" si="8"/>
        <v>0</v>
      </c>
      <c r="AD56" s="9"/>
      <c r="AE56" s="9"/>
    </row>
    <row r="57" spans="1:31" s="20" customFormat="1" ht="45" customHeight="1">
      <c r="A57" s="24" t="s">
        <v>67</v>
      </c>
      <c r="B57" s="9">
        <f t="shared" si="0"/>
        <v>7116</v>
      </c>
      <c r="C57" s="9">
        <v>7116</v>
      </c>
      <c r="D57" s="9">
        <v>0</v>
      </c>
      <c r="E57" s="9">
        <f t="shared" si="1"/>
        <v>3500</v>
      </c>
      <c r="F57" s="9">
        <v>3500</v>
      </c>
      <c r="G57" s="9">
        <v>0</v>
      </c>
      <c r="H57" s="9">
        <f t="shared" si="2"/>
        <v>11536</v>
      </c>
      <c r="I57" s="9">
        <v>10799</v>
      </c>
      <c r="J57" s="9">
        <v>737</v>
      </c>
      <c r="K57" s="9">
        <f t="shared" si="3"/>
        <v>5600</v>
      </c>
      <c r="L57" s="9">
        <v>5522</v>
      </c>
      <c r="M57" s="9">
        <v>78</v>
      </c>
      <c r="N57" s="9">
        <f t="shared" si="4"/>
        <v>0</v>
      </c>
      <c r="O57" s="9">
        <v>0</v>
      </c>
      <c r="P57" s="9">
        <v>0</v>
      </c>
      <c r="Q57" s="9">
        <f t="shared" si="5"/>
        <v>0</v>
      </c>
      <c r="R57" s="9"/>
      <c r="S57" s="9"/>
      <c r="T57" s="9">
        <f t="shared" si="6"/>
        <v>0</v>
      </c>
      <c r="U57" s="9"/>
      <c r="V57" s="9"/>
      <c r="W57" s="9">
        <f t="shared" si="7"/>
        <v>0</v>
      </c>
      <c r="X57" s="9"/>
      <c r="Y57" s="9"/>
      <c r="Z57" s="9">
        <f t="shared" si="9"/>
        <v>0</v>
      </c>
      <c r="AA57" s="9"/>
      <c r="AB57" s="9"/>
      <c r="AC57" s="9">
        <f t="shared" si="8"/>
        <v>0</v>
      </c>
      <c r="AD57" s="9"/>
      <c r="AE57" s="9"/>
    </row>
    <row r="58" spans="1:31" s="20" customFormat="1" ht="45" customHeight="1">
      <c r="A58" s="24" t="s">
        <v>68</v>
      </c>
      <c r="B58" s="9">
        <f t="shared" si="0"/>
        <v>2900</v>
      </c>
      <c r="C58" s="9">
        <v>2900</v>
      </c>
      <c r="D58" s="9">
        <v>0</v>
      </c>
      <c r="E58" s="9">
        <f t="shared" si="1"/>
        <v>0</v>
      </c>
      <c r="F58" s="9">
        <v>0</v>
      </c>
      <c r="G58" s="9">
        <v>0</v>
      </c>
      <c r="H58" s="9">
        <f t="shared" si="2"/>
        <v>6744</v>
      </c>
      <c r="I58" s="9">
        <v>6744</v>
      </c>
      <c r="J58" s="9">
        <v>0</v>
      </c>
      <c r="K58" s="9">
        <f t="shared" si="3"/>
        <v>2500</v>
      </c>
      <c r="L58" s="9">
        <v>2500</v>
      </c>
      <c r="M58" s="9">
        <v>0</v>
      </c>
      <c r="N58" s="9">
        <f t="shared" si="4"/>
        <v>0</v>
      </c>
      <c r="O58" s="9">
        <v>0</v>
      </c>
      <c r="P58" s="9">
        <v>0</v>
      </c>
      <c r="Q58" s="9">
        <f t="shared" si="5"/>
        <v>0</v>
      </c>
      <c r="R58" s="9"/>
      <c r="S58" s="9"/>
      <c r="T58" s="9">
        <f t="shared" si="6"/>
        <v>0</v>
      </c>
      <c r="U58" s="9"/>
      <c r="V58" s="9"/>
      <c r="W58" s="9">
        <f t="shared" si="7"/>
        <v>0</v>
      </c>
      <c r="X58" s="9"/>
      <c r="Y58" s="9"/>
      <c r="Z58" s="9">
        <f t="shared" si="9"/>
        <v>0</v>
      </c>
      <c r="AA58" s="9"/>
      <c r="AB58" s="9"/>
      <c r="AC58" s="9">
        <f t="shared" si="8"/>
        <v>0</v>
      </c>
      <c r="AD58" s="9"/>
      <c r="AE58" s="9"/>
    </row>
    <row r="59" spans="1:31" s="20" customFormat="1" ht="45" customHeight="1">
      <c r="A59" s="24" t="s">
        <v>69</v>
      </c>
      <c r="B59" s="9">
        <f t="shared" si="0"/>
        <v>0</v>
      </c>
      <c r="C59" s="9">
        <v>0</v>
      </c>
      <c r="D59" s="9">
        <v>0</v>
      </c>
      <c r="E59" s="9">
        <f t="shared" si="1"/>
        <v>0</v>
      </c>
      <c r="F59" s="9">
        <v>0</v>
      </c>
      <c r="G59" s="9">
        <v>0</v>
      </c>
      <c r="H59" s="9">
        <f t="shared" si="2"/>
        <v>5097</v>
      </c>
      <c r="I59" s="9">
        <v>4674</v>
      </c>
      <c r="J59" s="9">
        <v>423</v>
      </c>
      <c r="K59" s="9">
        <f t="shared" si="3"/>
        <v>3294</v>
      </c>
      <c r="L59" s="9">
        <v>3000</v>
      </c>
      <c r="M59" s="9">
        <v>294</v>
      </c>
      <c r="N59" s="9">
        <f t="shared" si="4"/>
        <v>0</v>
      </c>
      <c r="O59" s="9">
        <v>0</v>
      </c>
      <c r="P59" s="9"/>
      <c r="Q59" s="9">
        <f t="shared" si="5"/>
        <v>0</v>
      </c>
      <c r="R59" s="9"/>
      <c r="S59" s="9"/>
      <c r="T59" s="9">
        <f t="shared" si="6"/>
        <v>0</v>
      </c>
      <c r="U59" s="9"/>
      <c r="V59" s="9"/>
      <c r="W59" s="9">
        <f t="shared" si="7"/>
        <v>0</v>
      </c>
      <c r="X59" s="9"/>
      <c r="Y59" s="9"/>
      <c r="Z59" s="9">
        <f t="shared" si="9"/>
        <v>0</v>
      </c>
      <c r="AA59" s="9"/>
      <c r="AB59" s="9"/>
      <c r="AC59" s="9">
        <f t="shared" si="8"/>
        <v>0</v>
      </c>
      <c r="AD59" s="9"/>
      <c r="AE59" s="9"/>
    </row>
    <row r="60" spans="1:31" s="20" customFormat="1" ht="45" customHeight="1">
      <c r="A60" s="24" t="s">
        <v>70</v>
      </c>
      <c r="B60" s="9">
        <f t="shared" si="0"/>
        <v>0</v>
      </c>
      <c r="C60" s="9">
        <v>0</v>
      </c>
      <c r="D60" s="9">
        <v>0</v>
      </c>
      <c r="E60" s="9">
        <f t="shared" si="1"/>
        <v>0</v>
      </c>
      <c r="F60" s="9">
        <v>0</v>
      </c>
      <c r="G60" s="9">
        <v>0</v>
      </c>
      <c r="H60" s="9">
        <f t="shared" si="2"/>
        <v>8265</v>
      </c>
      <c r="I60" s="9">
        <v>7349</v>
      </c>
      <c r="J60" s="9">
        <v>916</v>
      </c>
      <c r="K60" s="9">
        <f t="shared" si="3"/>
        <v>1860</v>
      </c>
      <c r="L60" s="9">
        <v>1850</v>
      </c>
      <c r="M60" s="9">
        <v>10</v>
      </c>
      <c r="N60" s="9">
        <f t="shared" si="4"/>
        <v>0</v>
      </c>
      <c r="O60" s="9">
        <v>0</v>
      </c>
      <c r="P60" s="9">
        <v>0</v>
      </c>
      <c r="Q60" s="9">
        <f t="shared" si="5"/>
        <v>0</v>
      </c>
      <c r="R60" s="9"/>
      <c r="S60" s="9"/>
      <c r="T60" s="9">
        <f t="shared" si="6"/>
        <v>0</v>
      </c>
      <c r="U60" s="9"/>
      <c r="V60" s="9"/>
      <c r="W60" s="9">
        <f t="shared" si="7"/>
        <v>0</v>
      </c>
      <c r="X60" s="9"/>
      <c r="Y60" s="9"/>
      <c r="Z60" s="9">
        <f t="shared" si="9"/>
        <v>0</v>
      </c>
      <c r="AA60" s="9"/>
      <c r="AB60" s="9"/>
      <c r="AC60" s="9">
        <f t="shared" si="8"/>
        <v>0</v>
      </c>
      <c r="AD60" s="9"/>
      <c r="AE60" s="9"/>
    </row>
    <row r="61" spans="1:31" s="20" customFormat="1" ht="45" customHeight="1">
      <c r="A61" s="24" t="s">
        <v>71</v>
      </c>
      <c r="B61" s="9">
        <f t="shared" si="0"/>
        <v>4500</v>
      </c>
      <c r="C61" s="9">
        <v>4500</v>
      </c>
      <c r="D61" s="9">
        <v>0</v>
      </c>
      <c r="E61" s="9">
        <f t="shared" si="1"/>
        <v>5200</v>
      </c>
      <c r="F61" s="9">
        <v>5200</v>
      </c>
      <c r="G61" s="9">
        <v>0</v>
      </c>
      <c r="H61" s="9">
        <f t="shared" si="2"/>
        <v>5489</v>
      </c>
      <c r="I61" s="9">
        <v>5489</v>
      </c>
      <c r="J61" s="9">
        <v>0</v>
      </c>
      <c r="K61" s="9">
        <f t="shared" si="3"/>
        <v>3850</v>
      </c>
      <c r="L61" s="9">
        <v>3850</v>
      </c>
      <c r="M61" s="9">
        <v>0</v>
      </c>
      <c r="N61" s="9">
        <f t="shared" si="4"/>
        <v>0</v>
      </c>
      <c r="O61" s="9">
        <v>0</v>
      </c>
      <c r="P61" s="9">
        <v>0</v>
      </c>
      <c r="Q61" s="9">
        <f t="shared" si="5"/>
        <v>0</v>
      </c>
      <c r="R61" s="9">
        <v>0</v>
      </c>
      <c r="S61" s="9"/>
      <c r="T61" s="9">
        <f t="shared" si="6"/>
        <v>0</v>
      </c>
      <c r="U61" s="9"/>
      <c r="V61" s="9"/>
      <c r="W61" s="9">
        <f t="shared" si="7"/>
        <v>0</v>
      </c>
      <c r="X61" s="9"/>
      <c r="Y61" s="9"/>
      <c r="Z61" s="9">
        <f t="shared" si="9"/>
        <v>0</v>
      </c>
      <c r="AA61" s="9"/>
      <c r="AB61" s="9"/>
      <c r="AC61" s="9">
        <f t="shared" si="8"/>
        <v>0</v>
      </c>
      <c r="AD61" s="9"/>
      <c r="AE61" s="9"/>
    </row>
    <row r="62" spans="1:31" s="20" customFormat="1" ht="45" customHeight="1">
      <c r="A62" s="24" t="s">
        <v>72</v>
      </c>
      <c r="B62" s="9">
        <f t="shared" si="0"/>
        <v>15760</v>
      </c>
      <c r="C62" s="9">
        <v>15760</v>
      </c>
      <c r="D62" s="9">
        <v>0</v>
      </c>
      <c r="E62" s="9">
        <f t="shared" si="1"/>
        <v>9840</v>
      </c>
      <c r="F62" s="9">
        <v>9840</v>
      </c>
      <c r="G62" s="9">
        <v>0</v>
      </c>
      <c r="H62" s="9">
        <f t="shared" si="2"/>
        <v>10251</v>
      </c>
      <c r="I62" s="9">
        <v>10251</v>
      </c>
      <c r="J62" s="9">
        <v>0</v>
      </c>
      <c r="K62" s="9">
        <f t="shared" si="3"/>
        <v>3700</v>
      </c>
      <c r="L62" s="9">
        <v>3700</v>
      </c>
      <c r="M62" s="9">
        <v>0</v>
      </c>
      <c r="N62" s="9">
        <f t="shared" si="4"/>
        <v>0</v>
      </c>
      <c r="O62" s="9">
        <v>0</v>
      </c>
      <c r="P62" s="9">
        <v>0</v>
      </c>
      <c r="Q62" s="9">
        <f t="shared" si="5"/>
        <v>0</v>
      </c>
      <c r="R62" s="9">
        <v>0</v>
      </c>
      <c r="S62" s="9">
        <v>0</v>
      </c>
      <c r="T62" s="9">
        <f t="shared" si="6"/>
        <v>0</v>
      </c>
      <c r="U62" s="9"/>
      <c r="V62" s="9"/>
      <c r="W62" s="9">
        <f t="shared" si="7"/>
        <v>0</v>
      </c>
      <c r="X62" s="9"/>
      <c r="Y62" s="9"/>
      <c r="Z62" s="9">
        <f t="shared" si="9"/>
        <v>0</v>
      </c>
      <c r="AA62" s="9"/>
      <c r="AB62" s="9"/>
      <c r="AC62" s="9">
        <f t="shared" si="8"/>
        <v>0</v>
      </c>
      <c r="AD62" s="9"/>
      <c r="AE62" s="9"/>
    </row>
    <row r="63" spans="1:31" s="20" customFormat="1" ht="45" customHeight="1">
      <c r="A63" s="24" t="s">
        <v>73</v>
      </c>
      <c r="B63" s="9">
        <f t="shared" si="0"/>
        <v>2200</v>
      </c>
      <c r="C63" s="9">
        <v>0</v>
      </c>
      <c r="D63" s="9">
        <v>2200</v>
      </c>
      <c r="E63" s="9">
        <f t="shared" si="1"/>
        <v>0</v>
      </c>
      <c r="F63" s="9">
        <v>0</v>
      </c>
      <c r="G63" s="9">
        <v>0</v>
      </c>
      <c r="H63" s="9">
        <f t="shared" si="2"/>
        <v>6109</v>
      </c>
      <c r="I63" s="9">
        <v>0</v>
      </c>
      <c r="J63" s="9">
        <v>6109</v>
      </c>
      <c r="K63" s="9">
        <f t="shared" si="3"/>
        <v>830</v>
      </c>
      <c r="L63" s="9">
        <v>0</v>
      </c>
      <c r="M63" s="9">
        <v>830</v>
      </c>
      <c r="N63" s="9">
        <f t="shared" si="4"/>
        <v>0</v>
      </c>
      <c r="O63" s="9">
        <v>0</v>
      </c>
      <c r="P63" s="9">
        <v>0</v>
      </c>
      <c r="Q63" s="9">
        <f t="shared" si="5"/>
        <v>0</v>
      </c>
      <c r="R63" s="9">
        <v>0</v>
      </c>
      <c r="S63" s="9">
        <v>0</v>
      </c>
      <c r="T63" s="9">
        <f t="shared" si="6"/>
        <v>0</v>
      </c>
      <c r="U63" s="9"/>
      <c r="V63" s="9"/>
      <c r="W63" s="9">
        <f t="shared" si="7"/>
        <v>0</v>
      </c>
      <c r="X63" s="9"/>
      <c r="Y63" s="9"/>
      <c r="Z63" s="9">
        <f t="shared" si="9"/>
        <v>0</v>
      </c>
      <c r="AA63" s="9"/>
      <c r="AB63" s="9"/>
      <c r="AC63" s="9">
        <f t="shared" si="8"/>
        <v>0</v>
      </c>
      <c r="AD63" s="9"/>
      <c r="AE63" s="9"/>
    </row>
    <row r="64" spans="1:31" s="20" customFormat="1" ht="45" customHeight="1">
      <c r="A64" s="24" t="s">
        <v>74</v>
      </c>
      <c r="B64" s="9">
        <f t="shared" si="0"/>
        <v>0</v>
      </c>
      <c r="C64" s="9">
        <v>0</v>
      </c>
      <c r="D64" s="9">
        <v>0</v>
      </c>
      <c r="E64" s="9">
        <f t="shared" si="1"/>
        <v>0</v>
      </c>
      <c r="F64" s="9">
        <v>0</v>
      </c>
      <c r="G64" s="9">
        <v>0</v>
      </c>
      <c r="H64" s="9">
        <f t="shared" si="2"/>
        <v>994</v>
      </c>
      <c r="I64" s="9">
        <v>0</v>
      </c>
      <c r="J64" s="9">
        <v>994</v>
      </c>
      <c r="K64" s="9">
        <f t="shared" si="3"/>
        <v>550</v>
      </c>
      <c r="L64" s="9">
        <v>0</v>
      </c>
      <c r="M64" s="9">
        <v>550</v>
      </c>
      <c r="N64" s="9">
        <f t="shared" si="4"/>
        <v>0</v>
      </c>
      <c r="O64" s="9">
        <v>0</v>
      </c>
      <c r="P64" s="9">
        <v>0</v>
      </c>
      <c r="Q64" s="9">
        <f t="shared" si="5"/>
        <v>0</v>
      </c>
      <c r="R64" s="9">
        <v>0</v>
      </c>
      <c r="S64" s="9">
        <v>0</v>
      </c>
      <c r="T64" s="9">
        <f t="shared" si="6"/>
        <v>0</v>
      </c>
      <c r="U64" s="9"/>
      <c r="V64" s="9"/>
      <c r="W64" s="9">
        <f t="shared" si="7"/>
        <v>0</v>
      </c>
      <c r="X64" s="9"/>
      <c r="Y64" s="9"/>
      <c r="Z64" s="9">
        <f t="shared" si="9"/>
        <v>0</v>
      </c>
      <c r="AA64" s="9"/>
      <c r="AB64" s="9"/>
      <c r="AC64" s="9">
        <f t="shared" si="8"/>
        <v>0</v>
      </c>
      <c r="AD64" s="9"/>
      <c r="AE64" s="9"/>
    </row>
    <row r="65" spans="1:31" s="20" customFormat="1" ht="45" customHeight="1">
      <c r="A65" s="24" t="s">
        <v>75</v>
      </c>
      <c r="B65" s="9">
        <f t="shared" si="0"/>
        <v>4700</v>
      </c>
      <c r="C65" s="9">
        <v>4700</v>
      </c>
      <c r="D65" s="9">
        <v>0</v>
      </c>
      <c r="E65" s="9">
        <f t="shared" si="1"/>
        <v>0</v>
      </c>
      <c r="F65" s="9">
        <v>0</v>
      </c>
      <c r="G65" s="9">
        <v>0</v>
      </c>
      <c r="H65" s="9">
        <f t="shared" si="2"/>
        <v>10655</v>
      </c>
      <c r="I65" s="9">
        <v>10655</v>
      </c>
      <c r="J65" s="9">
        <v>0</v>
      </c>
      <c r="K65" s="9">
        <f t="shared" si="3"/>
        <v>1800</v>
      </c>
      <c r="L65" s="9">
        <v>1800</v>
      </c>
      <c r="M65" s="9">
        <v>0</v>
      </c>
      <c r="N65" s="9">
        <f t="shared" si="4"/>
        <v>0</v>
      </c>
      <c r="O65" s="9">
        <v>0</v>
      </c>
      <c r="P65" s="9">
        <v>0</v>
      </c>
      <c r="Q65" s="9">
        <f t="shared" si="5"/>
        <v>800</v>
      </c>
      <c r="R65" s="9">
        <v>800</v>
      </c>
      <c r="S65" s="9">
        <v>0</v>
      </c>
      <c r="T65" s="9">
        <f t="shared" si="6"/>
        <v>0</v>
      </c>
      <c r="U65" s="9">
        <v>0</v>
      </c>
      <c r="V65" s="9">
        <v>0</v>
      </c>
      <c r="W65" s="9">
        <f t="shared" si="7"/>
        <v>0</v>
      </c>
      <c r="X65" s="9">
        <v>0</v>
      </c>
      <c r="Y65" s="9">
        <v>0</v>
      </c>
      <c r="Z65" s="9">
        <f t="shared" si="9"/>
        <v>979</v>
      </c>
      <c r="AA65" s="9">
        <v>979</v>
      </c>
      <c r="AB65" s="9"/>
      <c r="AC65" s="9">
        <f t="shared" si="8"/>
        <v>2500</v>
      </c>
      <c r="AD65" s="9">
        <v>2500</v>
      </c>
      <c r="AE65" s="9">
        <v>0</v>
      </c>
    </row>
    <row r="66" spans="1:31" s="20" customFormat="1" ht="45" customHeight="1">
      <c r="A66" s="24" t="s">
        <v>76</v>
      </c>
      <c r="B66" s="9">
        <f t="shared" si="0"/>
        <v>2000</v>
      </c>
      <c r="C66" s="9">
        <v>2000</v>
      </c>
      <c r="D66" s="9">
        <v>0</v>
      </c>
      <c r="E66" s="9">
        <f t="shared" si="1"/>
        <v>1450</v>
      </c>
      <c r="F66" s="9">
        <v>1450</v>
      </c>
      <c r="G66" s="9">
        <v>0</v>
      </c>
      <c r="H66" s="9">
        <f t="shared" si="2"/>
        <v>4973</v>
      </c>
      <c r="I66" s="9">
        <v>3552</v>
      </c>
      <c r="J66" s="9">
        <v>1421</v>
      </c>
      <c r="K66" s="9">
        <f t="shared" si="3"/>
        <v>2000</v>
      </c>
      <c r="L66" s="9">
        <v>2000</v>
      </c>
      <c r="M66" s="9">
        <v>0</v>
      </c>
      <c r="N66" s="9">
        <f t="shared" si="4"/>
        <v>0</v>
      </c>
      <c r="O66" s="9">
        <v>0</v>
      </c>
      <c r="P66" s="9">
        <v>0</v>
      </c>
      <c r="Q66" s="9">
        <f t="shared" si="5"/>
        <v>1500</v>
      </c>
      <c r="R66" s="9">
        <v>1500</v>
      </c>
      <c r="S66" s="9">
        <v>0</v>
      </c>
      <c r="T66" s="9">
        <f t="shared" si="6"/>
        <v>0</v>
      </c>
      <c r="U66" s="9"/>
      <c r="V66" s="9"/>
      <c r="W66" s="9">
        <f t="shared" si="7"/>
        <v>0</v>
      </c>
      <c r="X66" s="9"/>
      <c r="Y66" s="9"/>
      <c r="Z66" s="9">
        <f t="shared" si="9"/>
        <v>0</v>
      </c>
      <c r="AA66" s="9"/>
      <c r="AB66" s="9"/>
      <c r="AC66" s="9">
        <f t="shared" si="8"/>
        <v>0</v>
      </c>
      <c r="AD66" s="9"/>
      <c r="AE66" s="9"/>
    </row>
    <row r="67" spans="1:31" s="20" customFormat="1" ht="45" customHeight="1">
      <c r="A67" s="24" t="s">
        <v>77</v>
      </c>
      <c r="B67" s="9">
        <f t="shared" si="0"/>
        <v>1500</v>
      </c>
      <c r="C67" s="9">
        <v>0</v>
      </c>
      <c r="D67" s="9">
        <v>1500</v>
      </c>
      <c r="E67" s="9">
        <f t="shared" si="1"/>
        <v>2000</v>
      </c>
      <c r="F67" s="9">
        <v>0</v>
      </c>
      <c r="G67" s="9">
        <v>2000</v>
      </c>
      <c r="H67" s="9">
        <f t="shared" si="2"/>
        <v>3769</v>
      </c>
      <c r="I67" s="9">
        <v>0</v>
      </c>
      <c r="J67" s="9">
        <v>3769</v>
      </c>
      <c r="K67" s="9">
        <f t="shared" si="3"/>
        <v>60</v>
      </c>
      <c r="L67" s="9">
        <v>0</v>
      </c>
      <c r="M67" s="9">
        <v>60</v>
      </c>
      <c r="N67" s="9">
        <f t="shared" si="4"/>
        <v>0</v>
      </c>
      <c r="O67" s="9">
        <v>0</v>
      </c>
      <c r="P67" s="9">
        <v>0</v>
      </c>
      <c r="Q67" s="9">
        <f t="shared" si="5"/>
        <v>0</v>
      </c>
      <c r="R67" s="9">
        <v>0</v>
      </c>
      <c r="S67" s="9">
        <v>0</v>
      </c>
      <c r="T67" s="9">
        <f t="shared" si="6"/>
        <v>0</v>
      </c>
      <c r="U67" s="9">
        <v>0</v>
      </c>
      <c r="V67" s="9"/>
      <c r="W67" s="9">
        <f t="shared" si="7"/>
        <v>0</v>
      </c>
      <c r="X67" s="9">
        <v>0</v>
      </c>
      <c r="Y67" s="9"/>
      <c r="Z67" s="9">
        <f t="shared" si="9"/>
        <v>0</v>
      </c>
      <c r="AA67" s="9"/>
      <c r="AB67" s="9"/>
      <c r="AC67" s="9">
        <f t="shared" si="8"/>
        <v>0</v>
      </c>
      <c r="AD67" s="9"/>
      <c r="AE67" s="9"/>
    </row>
    <row r="68" spans="1:31" s="20" customFormat="1" ht="45" customHeight="1">
      <c r="A68" s="24" t="s">
        <v>78</v>
      </c>
      <c r="B68" s="9">
        <f t="shared" si="0"/>
        <v>18741</v>
      </c>
      <c r="C68" s="9">
        <v>18741</v>
      </c>
      <c r="D68" s="9">
        <v>0</v>
      </c>
      <c r="E68" s="9">
        <f t="shared" si="1"/>
        <v>7966</v>
      </c>
      <c r="F68" s="9">
        <v>7966</v>
      </c>
      <c r="G68" s="9">
        <v>0</v>
      </c>
      <c r="H68" s="9">
        <f t="shared" si="2"/>
        <v>9348</v>
      </c>
      <c r="I68" s="9">
        <v>9348</v>
      </c>
      <c r="J68" s="9">
        <v>0</v>
      </c>
      <c r="K68" s="9">
        <f t="shared" si="3"/>
        <v>7000</v>
      </c>
      <c r="L68" s="9">
        <v>7000</v>
      </c>
      <c r="M68" s="9">
        <v>0</v>
      </c>
      <c r="N68" s="9">
        <f t="shared" si="4"/>
        <v>1322</v>
      </c>
      <c r="O68" s="9">
        <f>1177+145</f>
        <v>1322</v>
      </c>
      <c r="P68" s="9">
        <v>0</v>
      </c>
      <c r="Q68" s="9">
        <f t="shared" si="5"/>
        <v>5416</v>
      </c>
      <c r="R68" s="9">
        <v>5416</v>
      </c>
      <c r="S68" s="9">
        <v>0</v>
      </c>
      <c r="T68" s="9">
        <f t="shared" si="6"/>
        <v>0</v>
      </c>
      <c r="U68" s="9">
        <v>0</v>
      </c>
      <c r="V68" s="9"/>
      <c r="W68" s="9">
        <f t="shared" si="7"/>
        <v>0</v>
      </c>
      <c r="X68" s="9">
        <v>0</v>
      </c>
      <c r="Y68" s="9"/>
      <c r="Z68" s="9">
        <f t="shared" si="9"/>
        <v>0</v>
      </c>
      <c r="AA68" s="9"/>
      <c r="AB68" s="9"/>
      <c r="AC68" s="9">
        <f t="shared" si="8"/>
        <v>0</v>
      </c>
      <c r="AD68" s="9"/>
      <c r="AE68" s="9"/>
    </row>
    <row r="69" spans="1:31" s="20" customFormat="1" ht="45" customHeight="1">
      <c r="A69" s="24" t="s">
        <v>79</v>
      </c>
      <c r="B69" s="9">
        <f t="shared" si="0"/>
        <v>0</v>
      </c>
      <c r="C69" s="9">
        <v>0</v>
      </c>
      <c r="D69" s="9">
        <v>0</v>
      </c>
      <c r="E69" s="9">
        <f t="shared" si="1"/>
        <v>0</v>
      </c>
      <c r="F69" s="9">
        <v>0</v>
      </c>
      <c r="G69" s="9">
        <v>0</v>
      </c>
      <c r="H69" s="9">
        <f t="shared" si="2"/>
        <v>0</v>
      </c>
      <c r="I69" s="9">
        <v>0</v>
      </c>
      <c r="J69" s="9">
        <v>0</v>
      </c>
      <c r="K69" s="9">
        <f t="shared" si="3"/>
        <v>0</v>
      </c>
      <c r="L69" s="9">
        <v>0</v>
      </c>
      <c r="M69" s="9">
        <v>0</v>
      </c>
      <c r="N69" s="9">
        <f t="shared" si="4"/>
        <v>0</v>
      </c>
      <c r="O69" s="9">
        <v>0</v>
      </c>
      <c r="P69" s="9">
        <v>0</v>
      </c>
      <c r="Q69" s="9">
        <f t="shared" si="5"/>
        <v>0</v>
      </c>
      <c r="R69" s="9">
        <v>0</v>
      </c>
      <c r="S69" s="9">
        <v>0</v>
      </c>
      <c r="T69" s="9">
        <f t="shared" si="6"/>
        <v>0</v>
      </c>
      <c r="U69" s="9">
        <v>0</v>
      </c>
      <c r="V69" s="9">
        <v>0</v>
      </c>
      <c r="W69" s="9">
        <f t="shared" si="7"/>
        <v>0</v>
      </c>
      <c r="X69" s="9">
        <v>0</v>
      </c>
      <c r="Y69" s="9">
        <v>0</v>
      </c>
      <c r="Z69" s="9">
        <f t="shared" si="9"/>
        <v>0</v>
      </c>
      <c r="AA69" s="9"/>
      <c r="AB69" s="9"/>
      <c r="AC69" s="9">
        <f t="shared" si="8"/>
        <v>0</v>
      </c>
      <c r="AD69" s="9"/>
      <c r="AE69" s="9"/>
    </row>
    <row r="70" spans="1:31" s="20" customFormat="1" ht="54" customHeight="1">
      <c r="A70" s="24" t="s">
        <v>80</v>
      </c>
      <c r="B70" s="9">
        <f t="shared" ref="B70:B84" si="10">C70+D70</f>
        <v>3443</v>
      </c>
      <c r="C70" s="9">
        <v>3443</v>
      </c>
      <c r="D70" s="9">
        <v>0</v>
      </c>
      <c r="E70" s="9">
        <f t="shared" ref="E70:E84" si="11">F70+G70</f>
        <v>0</v>
      </c>
      <c r="F70" s="9">
        <v>0</v>
      </c>
      <c r="G70" s="9">
        <v>0</v>
      </c>
      <c r="H70" s="9">
        <f t="shared" ref="H70:H84" si="12">I70+J70</f>
        <v>1658</v>
      </c>
      <c r="I70" s="9">
        <v>1658</v>
      </c>
      <c r="J70" s="9">
        <v>0</v>
      </c>
      <c r="K70" s="9">
        <f t="shared" ref="K70:K84" si="13">L70+M70</f>
        <v>600</v>
      </c>
      <c r="L70" s="9">
        <v>600</v>
      </c>
      <c r="M70" s="9">
        <v>0</v>
      </c>
      <c r="N70" s="9">
        <f t="shared" ref="N70:N89" si="14">O70+P70</f>
        <v>0</v>
      </c>
      <c r="O70" s="9">
        <v>0</v>
      </c>
      <c r="P70" s="9">
        <v>0</v>
      </c>
      <c r="Q70" s="9">
        <f t="shared" ref="Q70:Q84" si="15">R70+S70</f>
        <v>0</v>
      </c>
      <c r="R70" s="9">
        <v>0</v>
      </c>
      <c r="S70" s="9">
        <v>0</v>
      </c>
      <c r="T70" s="9">
        <f t="shared" ref="T70:T84" si="16">U70+V70</f>
        <v>0</v>
      </c>
      <c r="U70" s="9">
        <v>0</v>
      </c>
      <c r="V70" s="9"/>
      <c r="W70" s="9">
        <f t="shared" si="7"/>
        <v>0</v>
      </c>
      <c r="X70" s="9"/>
      <c r="Y70" s="9"/>
      <c r="Z70" s="9">
        <f t="shared" si="9"/>
        <v>0</v>
      </c>
      <c r="AA70" s="9"/>
      <c r="AB70" s="9"/>
      <c r="AC70" s="9">
        <f t="shared" ref="AC70:AC84" si="17">AD70+AE70</f>
        <v>0</v>
      </c>
      <c r="AD70" s="9"/>
      <c r="AE70" s="9"/>
    </row>
    <row r="71" spans="1:31" s="20" customFormat="1" ht="121.5" customHeight="1">
      <c r="A71" s="24" t="s">
        <v>81</v>
      </c>
      <c r="B71" s="9">
        <f t="shared" si="10"/>
        <v>1200</v>
      </c>
      <c r="C71" s="9">
        <v>1190</v>
      </c>
      <c r="D71" s="9">
        <v>10</v>
      </c>
      <c r="E71" s="9">
        <f t="shared" si="11"/>
        <v>1400</v>
      </c>
      <c r="F71" s="9">
        <v>1360</v>
      </c>
      <c r="G71" s="9">
        <v>40</v>
      </c>
      <c r="H71" s="9">
        <f t="shared" si="12"/>
        <v>1915</v>
      </c>
      <c r="I71" s="9">
        <f>2415-500</f>
        <v>1915</v>
      </c>
      <c r="J71" s="9">
        <v>0</v>
      </c>
      <c r="K71" s="9">
        <f t="shared" si="13"/>
        <v>280</v>
      </c>
      <c r="L71" s="9">
        <v>280</v>
      </c>
      <c r="M71" s="9">
        <v>0</v>
      </c>
      <c r="N71" s="9">
        <f t="shared" si="14"/>
        <v>1000</v>
      </c>
      <c r="O71" s="9">
        <v>1000</v>
      </c>
      <c r="P71" s="9">
        <v>0</v>
      </c>
      <c r="Q71" s="9">
        <f t="shared" si="15"/>
        <v>2100</v>
      </c>
      <c r="R71" s="9">
        <v>2100</v>
      </c>
      <c r="S71" s="9">
        <v>0</v>
      </c>
      <c r="T71" s="9">
        <f t="shared" si="16"/>
        <v>3500</v>
      </c>
      <c r="U71" s="9">
        <f>3500-20</f>
        <v>3480</v>
      </c>
      <c r="V71" s="9">
        <f>0+20</f>
        <v>20</v>
      </c>
      <c r="W71" s="9">
        <f>X71+Y71</f>
        <v>120</v>
      </c>
      <c r="X71" s="9">
        <f>0+30</f>
        <v>30</v>
      </c>
      <c r="Y71" s="9">
        <f>0+90</f>
        <v>90</v>
      </c>
      <c r="Z71" s="9">
        <f t="shared" ref="Z71:Z90" si="18">AA71+AB71</f>
        <v>0</v>
      </c>
      <c r="AA71" s="9"/>
      <c r="AB71" s="9"/>
      <c r="AC71" s="9">
        <f t="shared" si="17"/>
        <v>0</v>
      </c>
      <c r="AD71" s="9"/>
      <c r="AE71" s="9"/>
    </row>
    <row r="72" spans="1:31" s="20" customFormat="1" ht="70.5" customHeight="1">
      <c r="A72" s="24" t="s">
        <v>82</v>
      </c>
      <c r="B72" s="9">
        <f t="shared" si="10"/>
        <v>1100</v>
      </c>
      <c r="C72" s="9">
        <v>1100</v>
      </c>
      <c r="D72" s="9">
        <v>0</v>
      </c>
      <c r="E72" s="9">
        <f t="shared" si="11"/>
        <v>0</v>
      </c>
      <c r="F72" s="9">
        <v>0</v>
      </c>
      <c r="G72" s="9">
        <v>0</v>
      </c>
      <c r="H72" s="9">
        <f t="shared" si="12"/>
        <v>1364</v>
      </c>
      <c r="I72" s="9">
        <v>1364</v>
      </c>
      <c r="J72" s="9">
        <v>0</v>
      </c>
      <c r="K72" s="9">
        <f t="shared" si="13"/>
        <v>900</v>
      </c>
      <c r="L72" s="9">
        <v>900</v>
      </c>
      <c r="M72" s="9">
        <v>0</v>
      </c>
      <c r="N72" s="9">
        <f t="shared" si="14"/>
        <v>0</v>
      </c>
      <c r="O72" s="9"/>
      <c r="P72" s="9"/>
      <c r="Q72" s="9">
        <f t="shared" si="15"/>
        <v>800</v>
      </c>
      <c r="R72" s="9">
        <v>800</v>
      </c>
      <c r="S72" s="9"/>
      <c r="T72" s="9">
        <f t="shared" si="16"/>
        <v>0</v>
      </c>
      <c r="U72" s="9"/>
      <c r="V72" s="9"/>
      <c r="W72" s="9">
        <f>X72+Y72</f>
        <v>0</v>
      </c>
      <c r="X72" s="9"/>
      <c r="Y72" s="9"/>
      <c r="Z72" s="9">
        <f t="shared" si="18"/>
        <v>0</v>
      </c>
      <c r="AA72" s="9"/>
      <c r="AB72" s="9"/>
      <c r="AC72" s="9">
        <f t="shared" si="17"/>
        <v>0</v>
      </c>
      <c r="AD72" s="9"/>
      <c r="AE72" s="9"/>
    </row>
    <row r="73" spans="1:31" s="20" customFormat="1" ht="72.75" customHeight="1">
      <c r="A73" s="24" t="s">
        <v>83</v>
      </c>
      <c r="B73" s="9">
        <f t="shared" si="10"/>
        <v>0</v>
      </c>
      <c r="C73" s="9">
        <v>0</v>
      </c>
      <c r="D73" s="9">
        <v>0</v>
      </c>
      <c r="E73" s="9">
        <f t="shared" si="11"/>
        <v>0</v>
      </c>
      <c r="F73" s="9">
        <v>0</v>
      </c>
      <c r="G73" s="9">
        <v>0</v>
      </c>
      <c r="H73" s="9">
        <f t="shared" si="12"/>
        <v>11</v>
      </c>
      <c r="I73" s="9">
        <v>11</v>
      </c>
      <c r="J73" s="9">
        <v>0</v>
      </c>
      <c r="K73" s="9">
        <f t="shared" si="13"/>
        <v>16</v>
      </c>
      <c r="L73" s="9">
        <v>16</v>
      </c>
      <c r="M73" s="9">
        <v>0</v>
      </c>
      <c r="N73" s="9">
        <f t="shared" si="14"/>
        <v>0</v>
      </c>
      <c r="O73" s="9">
        <v>0</v>
      </c>
      <c r="P73" s="9"/>
      <c r="Q73" s="9">
        <f t="shared" si="15"/>
        <v>0</v>
      </c>
      <c r="R73" s="9"/>
      <c r="S73" s="9"/>
      <c r="T73" s="9">
        <f t="shared" si="16"/>
        <v>0</v>
      </c>
      <c r="U73" s="9"/>
      <c r="V73" s="9"/>
      <c r="W73" s="9">
        <f>X73+Y73</f>
        <v>0</v>
      </c>
      <c r="X73" s="9"/>
      <c r="Y73" s="9"/>
      <c r="Z73" s="9">
        <f t="shared" si="18"/>
        <v>0</v>
      </c>
      <c r="AA73" s="9"/>
      <c r="AB73" s="9"/>
      <c r="AC73" s="9">
        <f t="shared" si="17"/>
        <v>0</v>
      </c>
      <c r="AD73" s="9"/>
      <c r="AE73" s="9"/>
    </row>
    <row r="74" spans="1:31" s="20" customFormat="1" ht="45" customHeight="1">
      <c r="A74" s="24" t="s">
        <v>84</v>
      </c>
      <c r="B74" s="9">
        <f t="shared" si="10"/>
        <v>3400</v>
      </c>
      <c r="C74" s="9">
        <f>3498-100</f>
        <v>3398</v>
      </c>
      <c r="D74" s="9">
        <v>2</v>
      </c>
      <c r="E74" s="9">
        <f t="shared" si="11"/>
        <v>0</v>
      </c>
      <c r="F74" s="9">
        <v>0</v>
      </c>
      <c r="G74" s="9">
        <v>0</v>
      </c>
      <c r="H74" s="9">
        <f t="shared" si="12"/>
        <v>4198</v>
      </c>
      <c r="I74" s="9">
        <v>4198</v>
      </c>
      <c r="J74" s="9">
        <v>0</v>
      </c>
      <c r="K74" s="9">
        <f t="shared" si="13"/>
        <v>680</v>
      </c>
      <c r="L74" s="9">
        <v>680</v>
      </c>
      <c r="M74" s="9">
        <v>0</v>
      </c>
      <c r="N74" s="9">
        <f t="shared" si="14"/>
        <v>0</v>
      </c>
      <c r="O74" s="9">
        <v>0</v>
      </c>
      <c r="P74" s="9">
        <v>0</v>
      </c>
      <c r="Q74" s="9">
        <f t="shared" si="15"/>
        <v>354</v>
      </c>
      <c r="R74" s="9">
        <v>354</v>
      </c>
      <c r="S74" s="9">
        <v>0</v>
      </c>
      <c r="T74" s="9">
        <f t="shared" si="16"/>
        <v>0</v>
      </c>
      <c r="U74" s="9"/>
      <c r="V74" s="9"/>
      <c r="W74" s="9">
        <f>X74+Y74</f>
        <v>0</v>
      </c>
      <c r="X74" s="9"/>
      <c r="Y74" s="9"/>
      <c r="Z74" s="9">
        <f t="shared" si="18"/>
        <v>0</v>
      </c>
      <c r="AA74" s="9"/>
      <c r="AB74" s="9"/>
      <c r="AC74" s="9">
        <f t="shared" si="17"/>
        <v>0</v>
      </c>
      <c r="AD74" s="9"/>
      <c r="AE74" s="9"/>
    </row>
    <row r="75" spans="1:31" s="20" customFormat="1" ht="45" customHeight="1">
      <c r="A75" s="24" t="s">
        <v>85</v>
      </c>
      <c r="B75" s="9">
        <f t="shared" si="10"/>
        <v>2000</v>
      </c>
      <c r="C75" s="9">
        <v>2000</v>
      </c>
      <c r="D75" s="9">
        <v>0</v>
      </c>
      <c r="E75" s="9">
        <f t="shared" si="11"/>
        <v>0</v>
      </c>
      <c r="F75" s="9"/>
      <c r="G75" s="9"/>
      <c r="H75" s="9">
        <f t="shared" si="12"/>
        <v>0</v>
      </c>
      <c r="I75" s="9"/>
      <c r="J75" s="9"/>
      <c r="K75" s="9">
        <f t="shared" si="13"/>
        <v>0</v>
      </c>
      <c r="L75" s="9"/>
      <c r="M75" s="9"/>
      <c r="N75" s="9">
        <f t="shared" si="14"/>
        <v>0</v>
      </c>
      <c r="O75" s="9"/>
      <c r="P75" s="9"/>
      <c r="Q75" s="9">
        <f t="shared" si="15"/>
        <v>0</v>
      </c>
      <c r="R75" s="9"/>
      <c r="S75" s="9"/>
      <c r="T75" s="9">
        <f t="shared" si="16"/>
        <v>0</v>
      </c>
      <c r="U75" s="9"/>
      <c r="V75" s="9"/>
      <c r="W75" s="9">
        <f t="shared" ref="W75:W84" si="19">X75+Y75</f>
        <v>0</v>
      </c>
      <c r="X75" s="9"/>
      <c r="Y75" s="9"/>
      <c r="Z75" s="9">
        <f t="shared" si="18"/>
        <v>0</v>
      </c>
      <c r="AA75" s="9"/>
      <c r="AB75" s="9"/>
      <c r="AC75" s="9">
        <f t="shared" si="17"/>
        <v>0</v>
      </c>
      <c r="AD75" s="9"/>
      <c r="AE75" s="9"/>
    </row>
    <row r="76" spans="1:31" s="20" customFormat="1" ht="45" customHeight="1">
      <c r="A76" s="24" t="s">
        <v>86</v>
      </c>
      <c r="B76" s="9">
        <f t="shared" si="10"/>
        <v>0</v>
      </c>
      <c r="C76" s="9"/>
      <c r="D76" s="9"/>
      <c r="E76" s="9">
        <f t="shared" si="11"/>
        <v>0</v>
      </c>
      <c r="F76" s="9"/>
      <c r="G76" s="9"/>
      <c r="H76" s="9">
        <f t="shared" si="12"/>
        <v>212</v>
      </c>
      <c r="I76" s="9">
        <v>212</v>
      </c>
      <c r="J76" s="9">
        <v>0</v>
      </c>
      <c r="K76" s="9">
        <f t="shared" si="13"/>
        <v>100</v>
      </c>
      <c r="L76" s="9">
        <v>100</v>
      </c>
      <c r="M76" s="9">
        <v>0</v>
      </c>
      <c r="N76" s="9">
        <f t="shared" si="14"/>
        <v>0</v>
      </c>
      <c r="O76" s="9"/>
      <c r="P76" s="9"/>
      <c r="Q76" s="9">
        <f t="shared" si="15"/>
        <v>0</v>
      </c>
      <c r="R76" s="9"/>
      <c r="S76" s="9"/>
      <c r="T76" s="9">
        <f t="shared" si="16"/>
        <v>0</v>
      </c>
      <c r="U76" s="9"/>
      <c r="V76" s="9"/>
      <c r="W76" s="9">
        <f t="shared" si="19"/>
        <v>0</v>
      </c>
      <c r="X76" s="9"/>
      <c r="Y76" s="9"/>
      <c r="Z76" s="9">
        <f t="shared" si="18"/>
        <v>0</v>
      </c>
      <c r="AA76" s="9"/>
      <c r="AB76" s="9"/>
      <c r="AC76" s="9">
        <f t="shared" si="17"/>
        <v>0</v>
      </c>
      <c r="AD76" s="9"/>
      <c r="AE76" s="9"/>
    </row>
    <row r="77" spans="1:31" s="25" customFormat="1" ht="118.5" customHeight="1">
      <c r="A77" s="24" t="s">
        <v>87</v>
      </c>
      <c r="B77" s="9">
        <f t="shared" si="10"/>
        <v>100</v>
      </c>
      <c r="C77" s="9">
        <v>100</v>
      </c>
      <c r="D77" s="9">
        <v>0</v>
      </c>
      <c r="E77" s="9">
        <f t="shared" si="11"/>
        <v>0</v>
      </c>
      <c r="F77" s="9"/>
      <c r="G77" s="9"/>
      <c r="H77" s="9">
        <f t="shared" si="12"/>
        <v>0</v>
      </c>
      <c r="I77" s="9"/>
      <c r="J77" s="9"/>
      <c r="K77" s="9">
        <f t="shared" si="13"/>
        <v>0</v>
      </c>
      <c r="L77" s="9"/>
      <c r="M77" s="9"/>
      <c r="N77" s="9">
        <f t="shared" si="14"/>
        <v>0</v>
      </c>
      <c r="O77" s="9"/>
      <c r="P77" s="9"/>
      <c r="Q77" s="9">
        <f t="shared" si="15"/>
        <v>0</v>
      </c>
      <c r="R77" s="9"/>
      <c r="S77" s="9"/>
      <c r="T77" s="9">
        <f t="shared" si="16"/>
        <v>0</v>
      </c>
      <c r="U77" s="9"/>
      <c r="V77" s="9"/>
      <c r="W77" s="9">
        <f t="shared" si="19"/>
        <v>0</v>
      </c>
      <c r="X77" s="9"/>
      <c r="Y77" s="9"/>
      <c r="Z77" s="9">
        <f t="shared" si="18"/>
        <v>0</v>
      </c>
      <c r="AA77" s="9"/>
      <c r="AB77" s="9"/>
      <c r="AC77" s="9">
        <f t="shared" si="17"/>
        <v>0</v>
      </c>
      <c r="AD77" s="9"/>
      <c r="AE77" s="9"/>
    </row>
    <row r="78" spans="1:31" s="20" customFormat="1" ht="45" customHeight="1">
      <c r="A78" s="24" t="s">
        <v>88</v>
      </c>
      <c r="B78" s="9">
        <f t="shared" si="10"/>
        <v>1000</v>
      </c>
      <c r="C78" s="9">
        <v>1000</v>
      </c>
      <c r="D78" s="9">
        <v>0</v>
      </c>
      <c r="E78" s="9">
        <f t="shared" si="11"/>
        <v>1200</v>
      </c>
      <c r="F78" s="9">
        <v>1200</v>
      </c>
      <c r="G78" s="9">
        <v>0</v>
      </c>
      <c r="H78" s="9">
        <f t="shared" si="12"/>
        <v>0</v>
      </c>
      <c r="I78" s="9"/>
      <c r="J78" s="9"/>
      <c r="K78" s="9">
        <f t="shared" si="13"/>
        <v>0</v>
      </c>
      <c r="L78" s="9"/>
      <c r="M78" s="9"/>
      <c r="N78" s="9">
        <f t="shared" si="14"/>
        <v>0</v>
      </c>
      <c r="O78" s="9"/>
      <c r="P78" s="9"/>
      <c r="Q78" s="9">
        <f t="shared" si="15"/>
        <v>0</v>
      </c>
      <c r="R78" s="9"/>
      <c r="S78" s="9"/>
      <c r="T78" s="9">
        <f t="shared" si="16"/>
        <v>0</v>
      </c>
      <c r="U78" s="9"/>
      <c r="V78" s="9"/>
      <c r="W78" s="9">
        <f t="shared" si="19"/>
        <v>0</v>
      </c>
      <c r="X78" s="9"/>
      <c r="Y78" s="9"/>
      <c r="Z78" s="9">
        <f t="shared" si="18"/>
        <v>0</v>
      </c>
      <c r="AA78" s="9"/>
      <c r="AB78" s="9"/>
      <c r="AC78" s="9">
        <f t="shared" si="17"/>
        <v>0</v>
      </c>
      <c r="AD78" s="9"/>
      <c r="AE78" s="9"/>
    </row>
    <row r="79" spans="1:31" s="20" customFormat="1" ht="45" customHeight="1">
      <c r="A79" s="24" t="s">
        <v>89</v>
      </c>
      <c r="B79" s="9">
        <f t="shared" si="10"/>
        <v>4000</v>
      </c>
      <c r="C79" s="9">
        <v>4000</v>
      </c>
      <c r="D79" s="9">
        <v>0</v>
      </c>
      <c r="E79" s="9">
        <f t="shared" si="11"/>
        <v>4000</v>
      </c>
      <c r="F79" s="9">
        <v>4000</v>
      </c>
      <c r="G79" s="9"/>
      <c r="H79" s="9">
        <f t="shared" si="12"/>
        <v>0</v>
      </c>
      <c r="I79" s="9"/>
      <c r="J79" s="9"/>
      <c r="K79" s="9">
        <f t="shared" si="13"/>
        <v>0</v>
      </c>
      <c r="L79" s="9"/>
      <c r="M79" s="9"/>
      <c r="N79" s="9">
        <f t="shared" si="14"/>
        <v>0</v>
      </c>
      <c r="O79" s="9"/>
      <c r="P79" s="9"/>
      <c r="Q79" s="9">
        <f t="shared" si="15"/>
        <v>0</v>
      </c>
      <c r="R79" s="9"/>
      <c r="S79" s="9"/>
      <c r="T79" s="9">
        <f t="shared" si="16"/>
        <v>0</v>
      </c>
      <c r="U79" s="9"/>
      <c r="V79" s="9"/>
      <c r="W79" s="9">
        <f t="shared" si="19"/>
        <v>0</v>
      </c>
      <c r="X79" s="9"/>
      <c r="Y79" s="9"/>
      <c r="Z79" s="9">
        <f t="shared" si="18"/>
        <v>0</v>
      </c>
      <c r="AA79" s="9"/>
      <c r="AB79" s="9"/>
      <c r="AC79" s="9">
        <f t="shared" si="17"/>
        <v>0</v>
      </c>
      <c r="AD79" s="9"/>
      <c r="AE79" s="9"/>
    </row>
    <row r="80" spans="1:31" s="20" customFormat="1" ht="45" customHeight="1">
      <c r="A80" s="24" t="s">
        <v>90</v>
      </c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>
        <f>U80+V80</f>
        <v>0</v>
      </c>
      <c r="U80" s="9"/>
      <c r="V80" s="9"/>
      <c r="W80" s="9"/>
      <c r="X80" s="9"/>
      <c r="Y80" s="9"/>
      <c r="Z80" s="9">
        <f t="shared" si="18"/>
        <v>0</v>
      </c>
      <c r="AA80" s="9"/>
      <c r="AB80" s="9"/>
      <c r="AC80" s="9"/>
      <c r="AD80" s="9"/>
      <c r="AE80" s="9"/>
    </row>
    <row r="81" spans="1:31" s="20" customFormat="1" ht="45" customHeight="1">
      <c r="A81" s="24" t="s">
        <v>91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f>U81+V81</f>
        <v>0</v>
      </c>
      <c r="U81" s="9"/>
      <c r="V81" s="9"/>
      <c r="W81" s="9"/>
      <c r="X81" s="9"/>
      <c r="Y81" s="9"/>
      <c r="Z81" s="9">
        <f t="shared" si="18"/>
        <v>0</v>
      </c>
      <c r="AA81" s="9"/>
      <c r="AB81" s="9"/>
      <c r="AC81" s="9"/>
      <c r="AD81" s="9"/>
      <c r="AE81" s="9"/>
    </row>
    <row r="82" spans="1:31" s="20" customFormat="1" ht="45" customHeight="1">
      <c r="A82" s="24" t="s">
        <v>92</v>
      </c>
      <c r="B82" s="9">
        <f t="shared" si="10"/>
        <v>2400</v>
      </c>
      <c r="C82" s="9">
        <f>2500-100</f>
        <v>2400</v>
      </c>
      <c r="D82" s="9">
        <v>0</v>
      </c>
      <c r="E82" s="9">
        <f t="shared" si="11"/>
        <v>2050</v>
      </c>
      <c r="F82" s="9">
        <v>1950</v>
      </c>
      <c r="G82" s="9">
        <v>100</v>
      </c>
      <c r="H82" s="9">
        <f t="shared" si="12"/>
        <v>0</v>
      </c>
      <c r="I82" s="9"/>
      <c r="J82" s="9"/>
      <c r="K82" s="9">
        <f t="shared" si="13"/>
        <v>0</v>
      </c>
      <c r="L82" s="9"/>
      <c r="M82" s="9"/>
      <c r="N82" s="9">
        <f t="shared" si="14"/>
        <v>0</v>
      </c>
      <c r="O82" s="9"/>
      <c r="P82" s="9"/>
      <c r="Q82" s="9">
        <f t="shared" si="15"/>
        <v>0</v>
      </c>
      <c r="R82" s="9"/>
      <c r="S82" s="9"/>
      <c r="T82" s="9">
        <f t="shared" si="16"/>
        <v>0</v>
      </c>
      <c r="U82" s="9"/>
      <c r="V82" s="9"/>
      <c r="W82" s="9">
        <f t="shared" si="19"/>
        <v>0</v>
      </c>
      <c r="X82" s="9"/>
      <c r="Y82" s="9"/>
      <c r="Z82" s="9">
        <f t="shared" si="18"/>
        <v>0</v>
      </c>
      <c r="AA82" s="9"/>
      <c r="AB82" s="9"/>
      <c r="AC82" s="9">
        <f t="shared" si="17"/>
        <v>0</v>
      </c>
      <c r="AD82" s="9"/>
      <c r="AE82" s="9"/>
    </row>
    <row r="83" spans="1:31" s="20" customFormat="1" ht="45" customHeight="1">
      <c r="A83" s="24" t="s">
        <v>93</v>
      </c>
      <c r="B83" s="9">
        <f t="shared" si="10"/>
        <v>1200</v>
      </c>
      <c r="C83" s="9">
        <v>1190</v>
      </c>
      <c r="D83" s="9">
        <v>10</v>
      </c>
      <c r="E83" s="9">
        <f t="shared" si="11"/>
        <v>0</v>
      </c>
      <c r="F83" s="9">
        <v>0</v>
      </c>
      <c r="G83" s="9"/>
      <c r="H83" s="9">
        <f t="shared" si="12"/>
        <v>0</v>
      </c>
      <c r="I83" s="9"/>
      <c r="J83" s="9"/>
      <c r="K83" s="9">
        <f t="shared" si="13"/>
        <v>0</v>
      </c>
      <c r="L83" s="9"/>
      <c r="M83" s="9"/>
      <c r="N83" s="9">
        <f t="shared" si="14"/>
        <v>0</v>
      </c>
      <c r="O83" s="9"/>
      <c r="P83" s="9"/>
      <c r="Q83" s="9">
        <f t="shared" si="15"/>
        <v>0</v>
      </c>
      <c r="R83" s="9"/>
      <c r="S83" s="9"/>
      <c r="T83" s="9">
        <f t="shared" si="16"/>
        <v>0</v>
      </c>
      <c r="U83" s="9"/>
      <c r="V83" s="9"/>
      <c r="W83" s="9">
        <f t="shared" si="19"/>
        <v>0</v>
      </c>
      <c r="X83" s="9"/>
      <c r="Y83" s="9"/>
      <c r="Z83" s="9">
        <f t="shared" si="18"/>
        <v>0</v>
      </c>
      <c r="AA83" s="9"/>
      <c r="AB83" s="9"/>
      <c r="AC83" s="9">
        <f t="shared" si="17"/>
        <v>0</v>
      </c>
      <c r="AD83" s="9"/>
      <c r="AE83" s="9"/>
    </row>
    <row r="84" spans="1:31" s="20" customFormat="1" ht="45" customHeight="1">
      <c r="A84" s="24" t="s">
        <v>94</v>
      </c>
      <c r="B84" s="9">
        <f t="shared" si="10"/>
        <v>0</v>
      </c>
      <c r="C84" s="9"/>
      <c r="D84" s="9"/>
      <c r="E84" s="9">
        <f t="shared" si="11"/>
        <v>0</v>
      </c>
      <c r="F84" s="9"/>
      <c r="G84" s="9">
        <v>0</v>
      </c>
      <c r="H84" s="9">
        <f t="shared" si="12"/>
        <v>426</v>
      </c>
      <c r="I84" s="9">
        <v>426</v>
      </c>
      <c r="J84" s="9">
        <v>0</v>
      </c>
      <c r="K84" s="9">
        <f t="shared" si="13"/>
        <v>0</v>
      </c>
      <c r="L84" s="9"/>
      <c r="M84" s="9"/>
      <c r="N84" s="9">
        <f t="shared" si="14"/>
        <v>0</v>
      </c>
      <c r="O84" s="9"/>
      <c r="P84" s="9"/>
      <c r="Q84" s="9">
        <f t="shared" si="15"/>
        <v>0</v>
      </c>
      <c r="R84" s="9"/>
      <c r="S84" s="9"/>
      <c r="T84" s="9">
        <f t="shared" si="16"/>
        <v>0</v>
      </c>
      <c r="U84" s="9"/>
      <c r="V84" s="9"/>
      <c r="W84" s="9">
        <f t="shared" si="19"/>
        <v>0</v>
      </c>
      <c r="X84" s="9"/>
      <c r="Y84" s="9"/>
      <c r="Z84" s="9">
        <f t="shared" si="18"/>
        <v>0</v>
      </c>
      <c r="AA84" s="9"/>
      <c r="AB84" s="9"/>
      <c r="AC84" s="9">
        <f t="shared" si="17"/>
        <v>0</v>
      </c>
      <c r="AD84" s="9"/>
      <c r="AE84" s="9"/>
    </row>
    <row r="85" spans="1:31" s="20" customFormat="1" ht="45" customHeight="1">
      <c r="A85" s="24" t="s">
        <v>95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>
        <f t="shared" si="14"/>
        <v>0</v>
      </c>
      <c r="O85" s="9">
        <f>145-145</f>
        <v>0</v>
      </c>
      <c r="P85" s="9"/>
      <c r="Q85" s="9"/>
      <c r="R85" s="9"/>
      <c r="S85" s="9"/>
      <c r="T85" s="9"/>
      <c r="U85" s="9"/>
      <c r="V85" s="9"/>
      <c r="W85" s="9"/>
      <c r="X85" s="9"/>
      <c r="Y85" s="9"/>
      <c r="Z85" s="9">
        <f t="shared" si="18"/>
        <v>0</v>
      </c>
      <c r="AA85" s="9"/>
      <c r="AB85" s="9"/>
      <c r="AC85" s="9"/>
      <c r="AD85" s="9"/>
      <c r="AE85" s="9"/>
    </row>
    <row r="86" spans="1:31" s="20" customFormat="1" ht="45" customHeight="1">
      <c r="A86" s="24" t="s">
        <v>96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>
        <f t="shared" si="14"/>
        <v>145</v>
      </c>
      <c r="O86" s="9">
        <v>145</v>
      </c>
      <c r="P86" s="9"/>
      <c r="Q86" s="9"/>
      <c r="R86" s="9"/>
      <c r="S86" s="9"/>
      <c r="T86" s="9"/>
      <c r="U86" s="9"/>
      <c r="V86" s="9"/>
      <c r="W86" s="9"/>
      <c r="X86" s="9"/>
      <c r="Y86" s="9"/>
      <c r="Z86" s="9">
        <f t="shared" si="18"/>
        <v>0</v>
      </c>
      <c r="AA86" s="9"/>
      <c r="AB86" s="9"/>
      <c r="AC86" s="9"/>
      <c r="AD86" s="9"/>
      <c r="AE86" s="9"/>
    </row>
    <row r="87" spans="1:31" s="20" customFormat="1" ht="54.75" customHeight="1">
      <c r="A87" s="24" t="s">
        <v>97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>
        <f t="shared" si="14"/>
        <v>145</v>
      </c>
      <c r="O87" s="9">
        <v>145</v>
      </c>
      <c r="P87" s="9"/>
      <c r="Q87" s="9"/>
      <c r="R87" s="9"/>
      <c r="S87" s="9"/>
      <c r="T87" s="9"/>
      <c r="U87" s="9"/>
      <c r="V87" s="9"/>
      <c r="W87" s="9"/>
      <c r="X87" s="9"/>
      <c r="Y87" s="9"/>
      <c r="Z87" s="9">
        <f t="shared" si="18"/>
        <v>0</v>
      </c>
      <c r="AA87" s="9"/>
      <c r="AB87" s="9"/>
      <c r="AC87" s="9"/>
      <c r="AD87" s="9"/>
      <c r="AE87" s="9"/>
    </row>
    <row r="88" spans="1:31" s="20" customFormat="1" ht="53.25" customHeight="1">
      <c r="A88" s="24" t="s">
        <v>98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>
        <f t="shared" si="14"/>
        <v>145</v>
      </c>
      <c r="O88" s="9">
        <v>145</v>
      </c>
      <c r="P88" s="9"/>
      <c r="Q88" s="9"/>
      <c r="R88" s="9"/>
      <c r="S88" s="9"/>
      <c r="T88" s="9"/>
      <c r="U88" s="9"/>
      <c r="V88" s="9"/>
      <c r="W88" s="9"/>
      <c r="X88" s="9"/>
      <c r="Y88" s="9"/>
      <c r="Z88" s="9">
        <f t="shared" si="18"/>
        <v>0</v>
      </c>
      <c r="AA88" s="9"/>
      <c r="AB88" s="9"/>
      <c r="AC88" s="9"/>
      <c r="AD88" s="9"/>
      <c r="AE88" s="9"/>
    </row>
    <row r="89" spans="1:31" s="20" customFormat="1" ht="45" customHeight="1">
      <c r="A89" s="24" t="s">
        <v>99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>
        <f t="shared" si="14"/>
        <v>145</v>
      </c>
      <c r="O89" s="9">
        <v>145</v>
      </c>
      <c r="P89" s="9"/>
      <c r="Q89" s="9"/>
      <c r="R89" s="9"/>
      <c r="S89" s="9"/>
      <c r="T89" s="9"/>
      <c r="U89" s="9"/>
      <c r="V89" s="9"/>
      <c r="W89" s="9"/>
      <c r="X89" s="9"/>
      <c r="Y89" s="9"/>
      <c r="Z89" s="9">
        <f t="shared" si="18"/>
        <v>0</v>
      </c>
      <c r="AA89" s="9"/>
      <c r="AB89" s="9"/>
      <c r="AC89" s="9"/>
      <c r="AD89" s="9"/>
      <c r="AE89" s="9"/>
    </row>
    <row r="90" spans="1:31" s="2" customFormat="1" ht="45" customHeight="1">
      <c r="A90" s="11" t="s">
        <v>100</v>
      </c>
      <c r="B90" s="9">
        <f t="shared" ref="B90:M90" si="20">B6+B7+B8+B9+B10+B11+B12+B13+B14+B15+B16+B17+B18+B19+B20+B21+B22+B23+B24+B25+B26+B27+B28+B29+B30+B31+B32+B33+B34+B35+B36+B37+B38+B39+B40+B41+B42+B43+B44+B45+B46+B47+B48+B49+B50+B51+B52+B53+B54+B55+B56+B57+B58+B59+B60+B61+B62+B63+B64+B65+B66+B67+B68+B69+B70+B71+B72+B73+B74+B75+B76+B77+B78+B79+B82+B83+B84</f>
        <v>129784</v>
      </c>
      <c r="C90" s="9">
        <f t="shared" si="20"/>
        <v>123485</v>
      </c>
      <c r="D90" s="9">
        <f t="shared" si="20"/>
        <v>6299</v>
      </c>
      <c r="E90" s="9">
        <f t="shared" si="20"/>
        <v>49621</v>
      </c>
      <c r="F90" s="9">
        <f t="shared" si="20"/>
        <v>47214</v>
      </c>
      <c r="G90" s="9">
        <f t="shared" si="20"/>
        <v>2407</v>
      </c>
      <c r="H90" s="9">
        <f t="shared" si="20"/>
        <v>208281</v>
      </c>
      <c r="I90" s="9">
        <f t="shared" si="20"/>
        <v>174237</v>
      </c>
      <c r="J90" s="9">
        <f t="shared" si="20"/>
        <v>34044</v>
      </c>
      <c r="K90" s="9">
        <f t="shared" si="20"/>
        <v>79012</v>
      </c>
      <c r="L90" s="9">
        <f t="shared" si="20"/>
        <v>75565</v>
      </c>
      <c r="M90" s="9">
        <f t="shared" si="20"/>
        <v>3447</v>
      </c>
      <c r="N90" s="9">
        <f>N6+N7+N8+N9+N10+N11+N12+N13+N14+N15+N16+N17+N18+N19+N20+N21+N22+N23+N24+N25+N26+N27+N28+N29+N30+N31+N32+N33+N34+N35+N36+N37+N38+N39+N40+N41+N42+N43+N44+N45+N46+N47+N48+N49+N50+N51+N52+N53+N54+N55+N56+N57+N58+N59+N60+N61+N62+N63+N64+N65+N66+N67+N68+N69+N70+N71+N72+N73+N74+N75+N76+N77+N78+N79+N82+N83+N84+N85+N86+N87+N88+N89</f>
        <v>2902</v>
      </c>
      <c r="O90" s="9">
        <f>O6+O7+O8+O9+O10+O11+O12+O13+O14+O15+O16+O17+O18+O19+O20+O21+O22+O23+O24+O25+O26+O27+O28+O29+O30+O31+O32+O33+O34+O35+O36+O37+O38+O39+O40+O41+O42+O43+O44+O45+O46+O47+O48+O49+O50+O51+O52+O53+O54+O55+O56+O57+O58+O59+O60+O61+O62+O63+O64+O65+O66+O67+O68+O69+O70+O71+O72+O73+O74+O75+O76+O77+O78+O79+O82+O83+O84+O85+O86+O87+O88+O89</f>
        <v>2902</v>
      </c>
      <c r="P90" s="9">
        <f>P6+P7+P8+P9+P10+P11+P12+P13+P14+P15+P16+P17+P18+P19+P20+P21+P22+P23+P24+P25+P26+P27+P28+P29+P30+P31+P32+P33+P34+P35+P36+P37+P38+P39+P40+P41+P42+P43+P44+P45+P46+P47+P48+P49+P50+P51+P52+P53+P54+P55+P56+P57+P58+P59+P60+P61+P62+P63+P64+P65+P66+P67+P68+P69+P70+P71+P72+P73+P74+P75+P76+P77+P78+P79+P82+P83+P84+P85+P86+P87+P88+P89</f>
        <v>0</v>
      </c>
      <c r="Q90" s="9">
        <f>Q6+Q7+Q8+Q9+Q10+Q11+Q12+Q13+Q14+Q15+Q16+Q17+Q18+Q19+Q20+Q21+Q22+Q23+Q24+Q25+Q26+Q27+Q28+Q29+Q30+Q31+Q32+Q33+Q34+Q35+Q36+Q37+Q38+Q39+Q40+Q41+Q42+Q43+Q44+Q45+Q46+Q47+Q48+Q49+Q50+Q51+Q52+Q53+Q54+Q55+Q56+Q57+Q58+Q59+Q60+Q61+Q62+Q63+Q64+Q65+Q66+Q67+Q68+Q69+Q70+Q71+Q72+Q73+Q74+Q75+Q76+Q77+Q78+Q79+Q82+Q83+Q84</f>
        <v>22731</v>
      </c>
      <c r="R90" s="9">
        <f>R6+R7+R8+R9+R10+R11+R12+R13+R14+R15+R16+R17+R18+R19+R20+R21+R22+R23+R24+R25+R26+R27+R28+R29+R30+R31+R32+R33+R34+R35+R36+R37+R38+R39+R40+R41+R42+R43+R44+R45+R46+R47+R48+R49+R50+R51+R52+R53+R54+R55+R56+R57+R58+R59+R60+R61+R62+R63+R64+R65+R66+R67+R68+R69+R70+R71+R72+R73+R74+R75+R76+R77+R78+R79+R82+R83+R84</f>
        <v>22731</v>
      </c>
      <c r="S90" s="9">
        <f>S6+S7+S8+S9+S10+S11+S12+S13+S14+S15+S16+S17+S18+S19+S20+S21+S22+S23+S24+S25+S26+S27+S28+S29+S30+S31+S32+S33+S34+S35+S36+S37+S38+S39+S40+S41+S42+S43+S44+S45+S46+S47+S48+S49+S50+S51+S52+S53+S54+S55+S56+S57+S58+S59+S60+S61+S62+S63+S64+S65+S66+S67+S68+S69+S70+S71+S72+S73+S74+S75+S76+S77+S78+S79+S82+S83+S84</f>
        <v>0</v>
      </c>
      <c r="T90" s="9">
        <f>T6+T7+T8+T9+T10+T11+T12+T13+T14+T15+T16+T17+T18+T19+T20+T21+T22+T23+T24+T25+T26+T27+T28+T29+T30+T31+T32+T33+T34+T35+T36+T37+T38+T39+T40+T41+T42+T43+T44+T45+T46+T47+T48+T49+T50+T51+T52+T53+T54+T55+T56+T57+T58+T59+T60+T61+T62+T63+T64+T65+T66+T67+T68+T69+T70+T71+T72+T73+T74+T75+T76+T77+T78+T79+T82+T83+T84+T80+T81</f>
        <v>3500</v>
      </c>
      <c r="U90" s="9">
        <f>U6+U7+U8+U9+U10+U11+U12+U13+U14+U15+U16+U17+U18+U19+U20+U21+U22+U23+U24+U25+U26+U27+U28+U29+U30+U31+U32+U33+U34+U35+U36+U37+U38+U39+U40+U41+U42+U43+U44+U45+U46+U47+U48+U49+U50+U51+U52+U53+U54+U55+U56+U57+U58+U59+U60+U61+U62+U63+U64+U65+U66+U67+U68+U69+U70+U71+U72+U73+U74+U75+U76+U77+U78+U79+U82+U83+U84+U80+U81</f>
        <v>3480</v>
      </c>
      <c r="V90" s="9">
        <f t="shared" ref="V90:AE90" si="21">V6+V7+V8+V9+V10+V11+V12+V13+V14+V15+V16+V17+V18+V19+V20+V21+V22+V23+V24+V25+V26+V27+V28+V29+V30+V31+V32+V33+V34+V35+V36+V37+V38+V39+V40+V41+V42+V43+V44+V45+V46+V47+V48+V49+V50+V51+V52+V53+V54+V55+V56+V57+V58+V59+V60+V61+V62+V63+V64+V65+V66+V67+V68+V69+V70+V71+V72+V73+V74+V75+V76+V77+V78+V79+V82+V83+V84</f>
        <v>20</v>
      </c>
      <c r="W90" s="9">
        <f t="shared" si="21"/>
        <v>120</v>
      </c>
      <c r="X90" s="9">
        <f t="shared" si="21"/>
        <v>30</v>
      </c>
      <c r="Y90" s="9">
        <f t="shared" si="21"/>
        <v>90</v>
      </c>
      <c r="Z90" s="9">
        <f t="shared" si="18"/>
        <v>979</v>
      </c>
      <c r="AA90" s="9">
        <f>SUM(AA6:AA89)</f>
        <v>979</v>
      </c>
      <c r="AB90" s="9">
        <f>SUM(AB6:AB89)</f>
        <v>0</v>
      </c>
      <c r="AC90" s="9">
        <f t="shared" si="21"/>
        <v>6800</v>
      </c>
      <c r="AD90" s="9">
        <f t="shared" si="21"/>
        <v>6800</v>
      </c>
      <c r="AE90" s="9">
        <f t="shared" si="21"/>
        <v>0</v>
      </c>
    </row>
    <row r="91" spans="1:31" ht="45" customHeight="1"/>
    <row r="92" spans="1:31" ht="45" customHeight="1"/>
    <row r="93" spans="1:31" ht="45" customHeight="1"/>
    <row r="94" spans="1:31" ht="45" customHeight="1"/>
    <row r="95" spans="1:31" ht="45" customHeight="1"/>
    <row r="96" spans="1:31" ht="45" customHeight="1"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</row>
    <row r="97" spans="4:18" ht="45" customHeight="1"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</row>
    <row r="98" spans="4:18" ht="45" customHeight="1"/>
    <row r="99" spans="4:18" ht="45" customHeight="1"/>
    <row r="100" spans="4:18" ht="45" customHeight="1"/>
    <row r="101" spans="4:18" ht="45" customHeight="1"/>
    <row r="102" spans="4:18" ht="45" customHeight="1"/>
    <row r="103" spans="4:18" ht="45" customHeight="1"/>
    <row r="104" spans="4:18" ht="45" customHeight="1"/>
    <row r="105" spans="4:18" ht="45" customHeight="1"/>
    <row r="106" spans="4:18" ht="45" customHeight="1"/>
    <row r="107" spans="4:18" ht="45" customHeight="1"/>
    <row r="108" spans="4:18" ht="45" customHeight="1"/>
    <row r="109" spans="4:18" ht="45" customHeight="1"/>
    <row r="110" spans="4:18" ht="45" customHeight="1"/>
    <row r="111" spans="4:18" ht="45" customHeight="1"/>
    <row r="112" spans="4:18" ht="45" customHeight="1"/>
    <row r="113" ht="45" customHeight="1"/>
    <row r="114" ht="45" customHeight="1"/>
    <row r="115" ht="45" customHeight="1"/>
    <row r="116" ht="45" customHeight="1"/>
    <row r="117" ht="45" customHeight="1"/>
    <row r="118" ht="45" customHeight="1"/>
    <row r="119" ht="45" customHeight="1"/>
    <row r="120" ht="45" customHeight="1"/>
    <row r="121" ht="45" customHeight="1"/>
    <row r="122" ht="45" customHeight="1"/>
    <row r="123" ht="45" customHeight="1"/>
    <row r="124" ht="45" customHeight="1"/>
    <row r="125" ht="45" customHeight="1"/>
    <row r="126" ht="45" customHeight="1"/>
    <row r="127" ht="45" customHeight="1"/>
    <row r="128" ht="45" customHeight="1"/>
    <row r="129" ht="45" customHeight="1"/>
    <row r="130" ht="45" customHeight="1"/>
    <row r="131" ht="45" customHeight="1"/>
    <row r="132" ht="45" customHeight="1"/>
    <row r="133" ht="45" customHeight="1"/>
    <row r="134" ht="45" customHeight="1"/>
  </sheetData>
  <autoFilter ref="A5:AE90"/>
  <mergeCells count="16">
    <mergeCell ref="AC4:AE4"/>
    <mergeCell ref="B1:P1"/>
    <mergeCell ref="B2:P2"/>
    <mergeCell ref="A3:A5"/>
    <mergeCell ref="B3:P3"/>
    <mergeCell ref="Q3:Y3"/>
    <mergeCell ref="Z3:AE3"/>
    <mergeCell ref="B4:D4"/>
    <mergeCell ref="E4:G4"/>
    <mergeCell ref="H4:J4"/>
    <mergeCell ref="K4:M4"/>
    <mergeCell ref="N4:P4"/>
    <mergeCell ref="Q4:S4"/>
    <mergeCell ref="T4:V4"/>
    <mergeCell ref="W4:Y4"/>
    <mergeCell ref="Z4:AB4"/>
  </mergeCells>
  <conditionalFormatting sqref="B6:AE6 B90:M90 AC90:AE90 B7:Y84 AC7:AE84 Q90:Y90 Z7:AB90">
    <cfRule type="expression" dxfId="85" priority="4">
      <formula>(#REF!+#REF!)&lt;B6</formula>
    </cfRule>
  </conditionalFormatting>
  <conditionalFormatting sqref="B85:Y89 AC85:AE89">
    <cfRule type="expression" dxfId="84" priority="3">
      <formula>(#REF!+#REF!)&lt;B85</formula>
    </cfRule>
  </conditionalFormatting>
  <conditionalFormatting sqref="N90:P90">
    <cfRule type="expression" dxfId="83" priority="1">
      <formula>(#REF!+#REF!)&lt;N90</formula>
    </cfRule>
  </conditionalFormatting>
  <pageMargins left="0" right="0" top="0.19685039370078741" bottom="0.19685039370078741" header="0.19685039370078741" footer="0.19685039370078741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AE99"/>
  <sheetViews>
    <sheetView showZeros="0" zoomScale="55" zoomScaleNormal="55" zoomScaleSheetLayoutView="55" workbookViewId="0">
      <pane xSplit="1" ySplit="6" topLeftCell="B18" activePane="bottomRight" state="frozenSplit"/>
      <selection pane="topRight" activeCell="E1" sqref="E1"/>
      <selection pane="bottomLeft" activeCell="A6" sqref="A6"/>
      <selection pane="bottomRight" activeCell="A32" sqref="A32:XFD32"/>
    </sheetView>
  </sheetViews>
  <sheetFormatPr defaultColWidth="9.140625" defaultRowHeight="20.25" outlineLevelRow="1"/>
  <cols>
    <col min="1" max="1" width="80.5703125" style="2" customWidth="1"/>
    <col min="2" max="2" width="14.140625" style="20" customWidth="1"/>
    <col min="3" max="3" width="12.140625" style="20" customWidth="1"/>
    <col min="4" max="4" width="14" style="20" customWidth="1"/>
    <col min="5" max="5" width="12.140625" style="20" customWidth="1"/>
    <col min="6" max="6" width="10.140625" style="20" customWidth="1"/>
    <col min="7" max="7" width="11" style="20" customWidth="1"/>
    <col min="8" max="8" width="12.140625" style="20" customWidth="1"/>
    <col min="9" max="9" width="11.140625" style="20" customWidth="1"/>
    <col min="10" max="10" width="10" style="20" customWidth="1"/>
    <col min="11" max="11" width="12.5703125" style="20" customWidth="1"/>
    <col min="12" max="12" width="10.85546875" style="20" customWidth="1"/>
    <col min="13" max="13" width="9.7109375" style="20" customWidth="1"/>
    <col min="14" max="14" width="14.42578125" style="20" customWidth="1"/>
    <col min="15" max="15" width="10.42578125" style="20" customWidth="1"/>
    <col min="16" max="16" width="10.5703125" style="20" customWidth="1"/>
    <col min="17" max="17" width="13.28515625" style="20" customWidth="1"/>
    <col min="18" max="18" width="10.140625" style="20" customWidth="1"/>
    <col min="19" max="19" width="11.7109375" style="20" customWidth="1"/>
    <col min="20" max="20" width="12.28515625" style="3" customWidth="1"/>
    <col min="21" max="21" width="8.42578125" style="20" customWidth="1"/>
    <col min="22" max="22" width="7.42578125" style="20" customWidth="1"/>
    <col min="23" max="23" width="13.28515625" style="3" customWidth="1"/>
    <col min="24" max="24" width="13.42578125" style="20" customWidth="1"/>
    <col min="25" max="25" width="15.140625" style="20" customWidth="1"/>
    <col min="26" max="26" width="13.42578125" style="20" customWidth="1"/>
    <col min="27" max="27" width="10.28515625" style="20" customWidth="1"/>
    <col min="28" max="28" width="10.85546875" style="20" customWidth="1"/>
    <col min="29" max="29" width="12.140625" style="20" customWidth="1"/>
    <col min="30" max="30" width="10" style="20" customWidth="1"/>
    <col min="31" max="31" width="16.28515625" style="20" customWidth="1"/>
    <col min="32" max="16384" width="9.140625" style="15"/>
  </cols>
  <sheetData>
    <row r="1" spans="1:31" ht="30" customHeight="1">
      <c r="B1" s="48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31" ht="41.25" customHeight="1">
      <c r="A2" s="4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D2" s="4"/>
      <c r="AE2" s="4"/>
    </row>
    <row r="3" spans="1:31" ht="41.25" customHeight="1" outlineLevel="1">
      <c r="A3" s="4"/>
      <c r="B3" s="26">
        <v>1</v>
      </c>
      <c r="C3" s="26"/>
      <c r="D3" s="26"/>
      <c r="E3" s="26">
        <v>2</v>
      </c>
      <c r="F3" s="26"/>
      <c r="G3" s="26"/>
      <c r="H3" s="26">
        <v>3</v>
      </c>
      <c r="I3" s="26"/>
      <c r="J3" s="26"/>
      <c r="K3" s="26">
        <v>4</v>
      </c>
      <c r="L3" s="26"/>
      <c r="M3" s="26"/>
      <c r="N3" s="26">
        <v>6</v>
      </c>
      <c r="O3" s="26"/>
      <c r="P3" s="26"/>
      <c r="Q3" s="30">
        <v>5</v>
      </c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D3" s="4"/>
      <c r="AE3" s="4"/>
    </row>
    <row r="4" spans="1:31" ht="49.5" customHeight="1">
      <c r="A4" s="61" t="s">
        <v>1</v>
      </c>
      <c r="B4" s="52" t="s">
        <v>2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 t="s">
        <v>2</v>
      </c>
      <c r="R4" s="64"/>
      <c r="S4" s="64"/>
      <c r="T4" s="64"/>
      <c r="U4" s="64"/>
      <c r="V4" s="64"/>
      <c r="W4" s="64"/>
      <c r="X4" s="64"/>
      <c r="Y4" s="64"/>
      <c r="Z4" s="57" t="s">
        <v>3</v>
      </c>
      <c r="AA4" s="64"/>
      <c r="AB4" s="64"/>
      <c r="AC4" s="64"/>
      <c r="AD4" s="64"/>
      <c r="AE4" s="65"/>
    </row>
    <row r="5" spans="1:31" ht="152.25" customHeight="1">
      <c r="A5" s="62"/>
      <c r="B5" s="55" t="s">
        <v>4</v>
      </c>
      <c r="C5" s="55"/>
      <c r="D5" s="55"/>
      <c r="E5" s="55" t="s">
        <v>5</v>
      </c>
      <c r="F5" s="55"/>
      <c r="G5" s="55"/>
      <c r="H5" s="55" t="s">
        <v>6</v>
      </c>
      <c r="I5" s="55"/>
      <c r="J5" s="55"/>
      <c r="K5" s="55" t="s">
        <v>7</v>
      </c>
      <c r="L5" s="55"/>
      <c r="M5" s="55"/>
      <c r="N5" s="55" t="s">
        <v>8</v>
      </c>
      <c r="O5" s="55"/>
      <c r="P5" s="55"/>
      <c r="Q5" s="55" t="s">
        <v>9</v>
      </c>
      <c r="R5" s="55"/>
      <c r="S5" s="55"/>
      <c r="T5" s="55" t="s">
        <v>10</v>
      </c>
      <c r="U5" s="55"/>
      <c r="V5" s="55"/>
      <c r="W5" s="55" t="s">
        <v>11</v>
      </c>
      <c r="X5" s="55"/>
      <c r="Y5" s="55"/>
      <c r="Z5" s="66" t="s">
        <v>102</v>
      </c>
      <c r="AA5" s="67"/>
      <c r="AB5" s="68"/>
      <c r="AC5" s="55" t="s">
        <v>12</v>
      </c>
      <c r="AD5" s="55"/>
      <c r="AE5" s="59"/>
    </row>
    <row r="6" spans="1:31" s="27" customFormat="1" ht="43.5" customHeight="1">
      <c r="A6" s="63"/>
      <c r="B6" s="21" t="s">
        <v>13</v>
      </c>
      <c r="C6" s="21" t="s">
        <v>14</v>
      </c>
      <c r="D6" s="21" t="s">
        <v>15</v>
      </c>
      <c r="E6" s="21" t="s">
        <v>13</v>
      </c>
      <c r="F6" s="21" t="s">
        <v>14</v>
      </c>
      <c r="G6" s="21" t="s">
        <v>15</v>
      </c>
      <c r="H6" s="21" t="s">
        <v>13</v>
      </c>
      <c r="I6" s="21" t="s">
        <v>14</v>
      </c>
      <c r="J6" s="21" t="s">
        <v>15</v>
      </c>
      <c r="K6" s="21" t="s">
        <v>13</v>
      </c>
      <c r="L6" s="21" t="s">
        <v>14</v>
      </c>
      <c r="M6" s="21" t="s">
        <v>15</v>
      </c>
      <c r="N6" s="21" t="s">
        <v>13</v>
      </c>
      <c r="O6" s="21" t="s">
        <v>14</v>
      </c>
      <c r="P6" s="21" t="s">
        <v>15</v>
      </c>
      <c r="Q6" s="21" t="s">
        <v>13</v>
      </c>
      <c r="R6" s="21" t="s">
        <v>14</v>
      </c>
      <c r="S6" s="21" t="s">
        <v>15</v>
      </c>
      <c r="T6" s="21" t="s">
        <v>13</v>
      </c>
      <c r="U6" s="21" t="s">
        <v>14</v>
      </c>
      <c r="V6" s="21" t="s">
        <v>15</v>
      </c>
      <c r="W6" s="21" t="s">
        <v>13</v>
      </c>
      <c r="X6" s="21" t="s">
        <v>14</v>
      </c>
      <c r="Y6" s="21" t="s">
        <v>15</v>
      </c>
      <c r="Z6" s="21" t="s">
        <v>13</v>
      </c>
      <c r="AA6" s="21" t="s">
        <v>14</v>
      </c>
      <c r="AB6" s="21" t="s">
        <v>15</v>
      </c>
      <c r="AC6" s="21" t="s">
        <v>13</v>
      </c>
      <c r="AD6" s="21" t="s">
        <v>14</v>
      </c>
      <c r="AE6" s="22" t="s">
        <v>15</v>
      </c>
    </row>
    <row r="7" spans="1:31" ht="58.5" customHeight="1">
      <c r="A7" s="24" t="s">
        <v>16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123</v>
      </c>
      <c r="L7" s="9">
        <v>123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/>
      <c r="AB7" s="9"/>
      <c r="AC7" s="9">
        <v>0</v>
      </c>
      <c r="AD7" s="9">
        <v>0</v>
      </c>
      <c r="AE7" s="10">
        <v>0</v>
      </c>
    </row>
    <row r="8" spans="1:31" ht="45" customHeight="1">
      <c r="A8" s="24" t="s">
        <v>17</v>
      </c>
      <c r="B8" s="9">
        <v>1500</v>
      </c>
      <c r="C8" s="9">
        <v>1500</v>
      </c>
      <c r="D8" s="9">
        <v>0</v>
      </c>
      <c r="E8" s="9">
        <v>0</v>
      </c>
      <c r="F8" s="9">
        <v>0</v>
      </c>
      <c r="G8" s="9">
        <v>0</v>
      </c>
      <c r="H8" s="9">
        <v>2841</v>
      </c>
      <c r="I8" s="9">
        <v>2841</v>
      </c>
      <c r="J8" s="9">
        <v>0</v>
      </c>
      <c r="K8" s="9">
        <v>680</v>
      </c>
      <c r="L8" s="9">
        <v>680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/>
      <c r="AB8" s="9"/>
      <c r="AC8" s="9">
        <v>0</v>
      </c>
      <c r="AD8" s="9">
        <v>0</v>
      </c>
      <c r="AE8" s="9">
        <v>0</v>
      </c>
    </row>
    <row r="9" spans="1:31" ht="45" customHeight="1">
      <c r="A9" s="24" t="s">
        <v>18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815</v>
      </c>
      <c r="I9" s="9">
        <v>815</v>
      </c>
      <c r="J9" s="9">
        <v>0</v>
      </c>
      <c r="K9" s="9">
        <v>431</v>
      </c>
      <c r="L9" s="9">
        <v>431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/>
      <c r="AB9" s="9"/>
      <c r="AC9" s="9">
        <v>0</v>
      </c>
      <c r="AD9" s="9">
        <v>0</v>
      </c>
      <c r="AE9" s="9">
        <v>0</v>
      </c>
    </row>
    <row r="10" spans="1:31" ht="45" customHeight="1">
      <c r="A10" s="24" t="s">
        <v>19</v>
      </c>
      <c r="B10" s="9">
        <v>800</v>
      </c>
      <c r="C10" s="9">
        <v>800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320</v>
      </c>
      <c r="L10" s="9">
        <v>320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/>
      <c r="W10" s="9">
        <v>0</v>
      </c>
      <c r="X10" s="9">
        <v>0</v>
      </c>
      <c r="Y10" s="9"/>
      <c r="Z10" s="9">
        <v>0</v>
      </c>
      <c r="AA10" s="9"/>
      <c r="AB10" s="9"/>
      <c r="AC10" s="9">
        <v>0</v>
      </c>
      <c r="AD10" s="9"/>
      <c r="AE10" s="9"/>
    </row>
    <row r="11" spans="1:31" ht="45" customHeight="1">
      <c r="A11" s="24" t="s">
        <v>20</v>
      </c>
      <c r="B11" s="9">
        <v>1000</v>
      </c>
      <c r="C11" s="9">
        <v>880</v>
      </c>
      <c r="D11" s="9">
        <v>120</v>
      </c>
      <c r="E11" s="9">
        <v>850</v>
      </c>
      <c r="F11" s="9">
        <v>850</v>
      </c>
      <c r="G11" s="9">
        <v>0</v>
      </c>
      <c r="H11" s="9">
        <v>463</v>
      </c>
      <c r="I11" s="9">
        <v>463</v>
      </c>
      <c r="J11" s="9">
        <v>0</v>
      </c>
      <c r="K11" s="9">
        <v>603</v>
      </c>
      <c r="L11" s="9">
        <v>600</v>
      </c>
      <c r="M11" s="9">
        <v>3</v>
      </c>
      <c r="N11" s="9">
        <v>0</v>
      </c>
      <c r="O11" s="9">
        <v>0</v>
      </c>
      <c r="P11" s="9">
        <v>0</v>
      </c>
      <c r="Q11" s="9">
        <v>700</v>
      </c>
      <c r="R11" s="9">
        <v>700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/>
      <c r="AB11" s="9"/>
      <c r="AC11" s="9">
        <v>0</v>
      </c>
      <c r="AD11" s="9">
        <v>0</v>
      </c>
      <c r="AE11" s="9">
        <v>0</v>
      </c>
    </row>
    <row r="12" spans="1:31" ht="45" customHeight="1">
      <c r="A12" s="24" t="s">
        <v>21</v>
      </c>
      <c r="B12" s="9">
        <v>2500</v>
      </c>
      <c r="C12" s="9">
        <v>2500</v>
      </c>
      <c r="D12" s="9">
        <v>0</v>
      </c>
      <c r="E12" s="9">
        <v>0</v>
      </c>
      <c r="F12" s="9">
        <v>0</v>
      </c>
      <c r="G12" s="9">
        <v>0</v>
      </c>
      <c r="H12" s="9">
        <v>10964</v>
      </c>
      <c r="I12" s="9">
        <v>8475</v>
      </c>
      <c r="J12" s="9">
        <v>2489</v>
      </c>
      <c r="K12" s="9">
        <v>3838</v>
      </c>
      <c r="L12" s="9">
        <v>3838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/>
      <c r="V12" s="9"/>
      <c r="W12" s="9">
        <v>0</v>
      </c>
      <c r="X12" s="9"/>
      <c r="Y12" s="9"/>
      <c r="Z12" s="9">
        <v>0</v>
      </c>
      <c r="AA12" s="9"/>
      <c r="AB12" s="9"/>
      <c r="AC12" s="9">
        <v>0</v>
      </c>
      <c r="AD12" s="9"/>
      <c r="AE12" s="9"/>
    </row>
    <row r="13" spans="1:31" ht="45" customHeight="1">
      <c r="A13" s="24" t="s">
        <v>22</v>
      </c>
      <c r="B13" s="9">
        <v>6000</v>
      </c>
      <c r="C13" s="9">
        <v>6000</v>
      </c>
      <c r="D13" s="9">
        <v>0</v>
      </c>
      <c r="E13" s="9">
        <v>3000</v>
      </c>
      <c r="F13" s="9">
        <v>2750</v>
      </c>
      <c r="G13" s="9">
        <v>250</v>
      </c>
      <c r="H13" s="9">
        <v>8717</v>
      </c>
      <c r="I13" s="9">
        <v>8717</v>
      </c>
      <c r="J13" s="9">
        <v>0</v>
      </c>
      <c r="K13" s="9">
        <v>2000</v>
      </c>
      <c r="L13" s="9">
        <v>1840</v>
      </c>
      <c r="M13" s="9">
        <v>160</v>
      </c>
      <c r="N13" s="9">
        <v>0</v>
      </c>
      <c r="O13" s="9">
        <v>0</v>
      </c>
      <c r="P13" s="9">
        <v>0</v>
      </c>
      <c r="Q13" s="9">
        <v>2709</v>
      </c>
      <c r="R13" s="9">
        <v>2709</v>
      </c>
      <c r="S13" s="9">
        <v>0</v>
      </c>
      <c r="T13" s="9">
        <v>0</v>
      </c>
      <c r="U13" s="9"/>
      <c r="V13" s="9"/>
      <c r="W13" s="9">
        <v>0</v>
      </c>
      <c r="X13" s="9"/>
      <c r="Y13" s="9"/>
      <c r="Z13" s="9">
        <v>0</v>
      </c>
      <c r="AA13" s="9"/>
      <c r="AB13" s="9"/>
      <c r="AC13" s="9">
        <v>0</v>
      </c>
      <c r="AD13" s="9"/>
      <c r="AE13" s="9"/>
    </row>
    <row r="14" spans="1:31" ht="45" customHeight="1">
      <c r="A14" s="24" t="s">
        <v>23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420</v>
      </c>
      <c r="I14" s="9">
        <v>420</v>
      </c>
      <c r="J14" s="9">
        <v>0</v>
      </c>
      <c r="K14" s="9">
        <v>350</v>
      </c>
      <c r="L14" s="9">
        <v>348</v>
      </c>
      <c r="M14" s="9">
        <v>2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/>
      <c r="V14" s="9"/>
      <c r="W14" s="9">
        <v>0</v>
      </c>
      <c r="X14" s="9"/>
      <c r="Y14" s="9"/>
      <c r="Z14" s="9">
        <v>0</v>
      </c>
      <c r="AA14" s="9"/>
      <c r="AB14" s="9"/>
      <c r="AC14" s="9">
        <v>0</v>
      </c>
      <c r="AD14" s="9"/>
      <c r="AE14" s="9"/>
    </row>
    <row r="15" spans="1:31" ht="45" customHeight="1">
      <c r="A15" s="24" t="s">
        <v>24</v>
      </c>
      <c r="B15" s="9">
        <v>1800</v>
      </c>
      <c r="C15" s="9">
        <v>1800</v>
      </c>
      <c r="D15" s="9">
        <v>0</v>
      </c>
      <c r="E15" s="9">
        <v>0</v>
      </c>
      <c r="F15" s="9">
        <v>0</v>
      </c>
      <c r="G15" s="9">
        <v>0</v>
      </c>
      <c r="H15" s="9">
        <v>12312</v>
      </c>
      <c r="I15" s="9">
        <v>12312</v>
      </c>
      <c r="J15" s="9">
        <v>0</v>
      </c>
      <c r="K15" s="9">
        <v>971</v>
      </c>
      <c r="L15" s="9">
        <v>971</v>
      </c>
      <c r="M15" s="9">
        <v>0</v>
      </c>
      <c r="N15" s="9">
        <v>0</v>
      </c>
      <c r="O15" s="9">
        <v>0</v>
      </c>
      <c r="P15" s="9">
        <v>0</v>
      </c>
      <c r="Q15" s="9">
        <v>4229</v>
      </c>
      <c r="R15" s="9">
        <v>4229</v>
      </c>
      <c r="S15" s="9">
        <v>0</v>
      </c>
      <c r="T15" s="9">
        <v>0</v>
      </c>
      <c r="U15" s="9"/>
      <c r="V15" s="9"/>
      <c r="W15" s="9">
        <v>0</v>
      </c>
      <c r="X15" s="9"/>
      <c r="Y15" s="9"/>
      <c r="Z15" s="9">
        <v>0</v>
      </c>
      <c r="AA15" s="9"/>
      <c r="AB15" s="9"/>
      <c r="AC15" s="9">
        <v>0</v>
      </c>
      <c r="AD15" s="9"/>
      <c r="AE15" s="9"/>
    </row>
    <row r="16" spans="1:31" ht="45" customHeight="1">
      <c r="A16" s="24" t="s">
        <v>25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246</v>
      </c>
      <c r="L16" s="9">
        <v>246</v>
      </c>
      <c r="M16" s="9">
        <v>0</v>
      </c>
      <c r="N16" s="9">
        <v>0</v>
      </c>
      <c r="O16" s="9">
        <v>0</v>
      </c>
      <c r="P16" s="9"/>
      <c r="Q16" s="9">
        <v>0</v>
      </c>
      <c r="R16" s="9"/>
      <c r="S16" s="9"/>
      <c r="T16" s="9">
        <v>0</v>
      </c>
      <c r="U16" s="9"/>
      <c r="V16" s="9"/>
      <c r="W16" s="9">
        <v>0</v>
      </c>
      <c r="X16" s="9"/>
      <c r="Y16" s="9"/>
      <c r="Z16" s="9">
        <v>0</v>
      </c>
      <c r="AA16" s="9"/>
      <c r="AB16" s="9"/>
      <c r="AC16" s="9">
        <v>0</v>
      </c>
      <c r="AD16" s="9"/>
      <c r="AE16" s="9"/>
    </row>
    <row r="17" spans="1:31" ht="45" customHeight="1">
      <c r="A17" s="24" t="s">
        <v>26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477</v>
      </c>
      <c r="I17" s="9">
        <v>477</v>
      </c>
      <c r="J17" s="9">
        <v>0</v>
      </c>
      <c r="K17" s="9">
        <v>300</v>
      </c>
      <c r="L17" s="9">
        <v>297</v>
      </c>
      <c r="M17" s="9">
        <v>3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/>
      <c r="T17" s="9">
        <v>0</v>
      </c>
      <c r="U17" s="9"/>
      <c r="V17" s="9"/>
      <c r="W17" s="9">
        <v>0</v>
      </c>
      <c r="X17" s="9"/>
      <c r="Y17" s="9"/>
      <c r="Z17" s="9">
        <v>0</v>
      </c>
      <c r="AA17" s="9"/>
      <c r="AB17" s="9"/>
      <c r="AC17" s="9">
        <v>0</v>
      </c>
      <c r="AD17" s="9"/>
      <c r="AE17" s="9"/>
    </row>
    <row r="18" spans="1:31" ht="45" customHeight="1">
      <c r="A18" s="24" t="s">
        <v>27</v>
      </c>
      <c r="B18" s="9">
        <v>4300</v>
      </c>
      <c r="C18" s="9">
        <v>4240</v>
      </c>
      <c r="D18" s="9">
        <v>60</v>
      </c>
      <c r="E18" s="9">
        <v>0</v>
      </c>
      <c r="F18" s="9">
        <v>0</v>
      </c>
      <c r="G18" s="9">
        <v>0</v>
      </c>
      <c r="H18" s="9">
        <v>624</v>
      </c>
      <c r="I18" s="9">
        <v>624</v>
      </c>
      <c r="J18" s="9">
        <v>0</v>
      </c>
      <c r="K18" s="9">
        <v>1400</v>
      </c>
      <c r="L18" s="9">
        <v>1400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/>
      <c r="T18" s="9">
        <v>0</v>
      </c>
      <c r="U18" s="9"/>
      <c r="V18" s="9"/>
      <c r="W18" s="9">
        <v>0</v>
      </c>
      <c r="X18" s="9"/>
      <c r="Y18" s="9"/>
      <c r="Z18" s="9">
        <v>0</v>
      </c>
      <c r="AA18" s="9"/>
      <c r="AB18" s="9"/>
      <c r="AC18" s="9">
        <v>0</v>
      </c>
      <c r="AD18" s="9"/>
      <c r="AE18" s="9"/>
    </row>
    <row r="19" spans="1:31" ht="45" customHeight="1">
      <c r="A19" s="24" t="s">
        <v>28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450</v>
      </c>
      <c r="L19" s="9">
        <v>450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/>
      <c r="T19" s="9">
        <v>0</v>
      </c>
      <c r="U19" s="9"/>
      <c r="V19" s="9"/>
      <c r="W19" s="9">
        <v>0</v>
      </c>
      <c r="X19" s="9"/>
      <c r="Y19" s="9"/>
      <c r="Z19" s="9">
        <v>0</v>
      </c>
      <c r="AA19" s="9"/>
      <c r="AB19" s="9"/>
      <c r="AC19" s="9">
        <v>0</v>
      </c>
      <c r="AD19" s="9"/>
      <c r="AE19" s="9"/>
    </row>
    <row r="20" spans="1:31" ht="45" customHeight="1">
      <c r="A20" s="24" t="s">
        <v>29</v>
      </c>
      <c r="B20" s="9">
        <v>200</v>
      </c>
      <c r="C20" s="9">
        <v>200</v>
      </c>
      <c r="D20" s="9">
        <v>0</v>
      </c>
      <c r="E20" s="9">
        <v>0</v>
      </c>
      <c r="F20" s="9">
        <v>0</v>
      </c>
      <c r="G20" s="9">
        <v>0</v>
      </c>
      <c r="H20" s="9">
        <v>867</v>
      </c>
      <c r="I20" s="9">
        <v>867</v>
      </c>
      <c r="J20" s="9">
        <v>0</v>
      </c>
      <c r="K20" s="9">
        <v>420</v>
      </c>
      <c r="L20" s="9">
        <v>420</v>
      </c>
      <c r="M20" s="9">
        <v>0</v>
      </c>
      <c r="N20" s="9">
        <v>0</v>
      </c>
      <c r="O20" s="9">
        <v>0</v>
      </c>
      <c r="P20" s="9"/>
      <c r="Q20" s="9">
        <v>0</v>
      </c>
      <c r="R20" s="9"/>
      <c r="S20" s="9"/>
      <c r="T20" s="9">
        <v>0</v>
      </c>
      <c r="U20" s="9"/>
      <c r="V20" s="9"/>
      <c r="W20" s="9">
        <v>0</v>
      </c>
      <c r="X20" s="9"/>
      <c r="Y20" s="9"/>
      <c r="Z20" s="9">
        <v>0</v>
      </c>
      <c r="AA20" s="9"/>
      <c r="AB20" s="9"/>
      <c r="AC20" s="9">
        <v>0</v>
      </c>
      <c r="AD20" s="9"/>
      <c r="AE20" s="9"/>
    </row>
    <row r="21" spans="1:31" ht="45" customHeight="1">
      <c r="A21" s="24" t="s">
        <v>30</v>
      </c>
      <c r="B21" s="9">
        <v>600</v>
      </c>
      <c r="C21" s="9">
        <v>600</v>
      </c>
      <c r="D21" s="9">
        <v>0</v>
      </c>
      <c r="E21" s="9">
        <v>0</v>
      </c>
      <c r="F21" s="9">
        <v>0</v>
      </c>
      <c r="G21" s="9">
        <v>0</v>
      </c>
      <c r="H21" s="9">
        <v>3236</v>
      </c>
      <c r="I21" s="9">
        <v>1389</v>
      </c>
      <c r="J21" s="9">
        <v>1847</v>
      </c>
      <c r="K21" s="9">
        <v>500</v>
      </c>
      <c r="L21" s="9">
        <v>470</v>
      </c>
      <c r="M21" s="9">
        <v>30</v>
      </c>
      <c r="N21" s="9">
        <v>0</v>
      </c>
      <c r="O21" s="9">
        <v>0</v>
      </c>
      <c r="P21" s="9"/>
      <c r="Q21" s="9">
        <v>0</v>
      </c>
      <c r="R21" s="9"/>
      <c r="S21" s="9"/>
      <c r="T21" s="9">
        <v>0</v>
      </c>
      <c r="U21" s="9"/>
      <c r="V21" s="9"/>
      <c r="W21" s="9">
        <v>0</v>
      </c>
      <c r="X21" s="9"/>
      <c r="Y21" s="9"/>
      <c r="Z21" s="9">
        <v>0</v>
      </c>
      <c r="AA21" s="9"/>
      <c r="AB21" s="9"/>
      <c r="AC21" s="9">
        <v>0</v>
      </c>
      <c r="AD21" s="9"/>
      <c r="AE21" s="9"/>
    </row>
    <row r="22" spans="1:31" ht="45" customHeight="1">
      <c r="A22" s="24" t="s">
        <v>31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1033</v>
      </c>
      <c r="I22" s="9">
        <v>1033</v>
      </c>
      <c r="J22" s="9">
        <v>0</v>
      </c>
      <c r="K22" s="9">
        <v>550</v>
      </c>
      <c r="L22" s="9">
        <v>550</v>
      </c>
      <c r="M22" s="9">
        <v>0</v>
      </c>
      <c r="N22" s="9">
        <v>0</v>
      </c>
      <c r="O22" s="9"/>
      <c r="P22" s="9"/>
      <c r="Q22" s="9">
        <v>0</v>
      </c>
      <c r="R22" s="9"/>
      <c r="S22" s="9"/>
      <c r="T22" s="9">
        <v>0</v>
      </c>
      <c r="U22" s="9"/>
      <c r="V22" s="9"/>
      <c r="W22" s="9">
        <v>0</v>
      </c>
      <c r="X22" s="9"/>
      <c r="Y22" s="9"/>
      <c r="Z22" s="9">
        <v>0</v>
      </c>
      <c r="AA22" s="9"/>
      <c r="AB22" s="9"/>
      <c r="AC22" s="9">
        <v>0</v>
      </c>
      <c r="AD22" s="9"/>
      <c r="AE22" s="9"/>
    </row>
    <row r="23" spans="1:31" ht="45" customHeight="1">
      <c r="A23" s="24" t="s">
        <v>32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1368</v>
      </c>
      <c r="I23" s="9">
        <v>1368</v>
      </c>
      <c r="J23" s="9">
        <v>0</v>
      </c>
      <c r="K23" s="9">
        <v>380</v>
      </c>
      <c r="L23" s="9">
        <v>380</v>
      </c>
      <c r="M23" s="9">
        <v>0</v>
      </c>
      <c r="N23" s="9">
        <v>0</v>
      </c>
      <c r="O23" s="9"/>
      <c r="P23" s="9"/>
      <c r="Q23" s="9">
        <v>0</v>
      </c>
      <c r="R23" s="9"/>
      <c r="S23" s="9"/>
      <c r="T23" s="9">
        <v>0</v>
      </c>
      <c r="U23" s="9"/>
      <c r="V23" s="9"/>
      <c r="W23" s="9">
        <v>0</v>
      </c>
      <c r="X23" s="9"/>
      <c r="Y23" s="9"/>
      <c r="Z23" s="9">
        <v>0</v>
      </c>
      <c r="AA23" s="9"/>
      <c r="AB23" s="9"/>
      <c r="AC23" s="9">
        <v>0</v>
      </c>
      <c r="AD23" s="9"/>
      <c r="AE23" s="9"/>
    </row>
    <row r="24" spans="1:31" ht="45" customHeight="1">
      <c r="A24" s="24" t="s">
        <v>33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700</v>
      </c>
      <c r="L24" s="9">
        <v>686</v>
      </c>
      <c r="M24" s="9">
        <v>14</v>
      </c>
      <c r="N24" s="9">
        <v>0</v>
      </c>
      <c r="O24" s="9"/>
      <c r="P24" s="9"/>
      <c r="Q24" s="9">
        <v>0</v>
      </c>
      <c r="R24" s="9"/>
      <c r="S24" s="9"/>
      <c r="T24" s="9">
        <v>0</v>
      </c>
      <c r="U24" s="9"/>
      <c r="V24" s="9"/>
      <c r="W24" s="9">
        <v>0</v>
      </c>
      <c r="X24" s="9"/>
      <c r="Y24" s="9"/>
      <c r="Z24" s="9">
        <v>0</v>
      </c>
      <c r="AA24" s="9"/>
      <c r="AB24" s="9"/>
      <c r="AC24" s="9">
        <v>0</v>
      </c>
      <c r="AD24" s="9"/>
      <c r="AE24" s="9"/>
    </row>
    <row r="25" spans="1:31" ht="45" customHeight="1">
      <c r="A25" s="24" t="s">
        <v>34</v>
      </c>
      <c r="B25" s="9">
        <v>1275</v>
      </c>
      <c r="C25" s="9">
        <v>1275</v>
      </c>
      <c r="D25" s="9">
        <v>0</v>
      </c>
      <c r="E25" s="9">
        <v>0</v>
      </c>
      <c r="F25" s="9">
        <v>0</v>
      </c>
      <c r="G25" s="9">
        <v>0</v>
      </c>
      <c r="H25" s="9">
        <v>520</v>
      </c>
      <c r="I25" s="9">
        <v>364</v>
      </c>
      <c r="J25" s="9">
        <v>156</v>
      </c>
      <c r="K25" s="9">
        <v>1378</v>
      </c>
      <c r="L25" s="9">
        <v>1366</v>
      </c>
      <c r="M25" s="9">
        <v>12</v>
      </c>
      <c r="N25" s="9">
        <v>0</v>
      </c>
      <c r="O25" s="9"/>
      <c r="P25" s="9"/>
      <c r="Q25" s="9">
        <v>0</v>
      </c>
      <c r="R25" s="9"/>
      <c r="S25" s="9"/>
      <c r="T25" s="9">
        <v>0</v>
      </c>
      <c r="U25" s="9"/>
      <c r="V25" s="9"/>
      <c r="W25" s="9">
        <v>0</v>
      </c>
      <c r="X25" s="9"/>
      <c r="Y25" s="9"/>
      <c r="Z25" s="9">
        <v>0</v>
      </c>
      <c r="AA25" s="9"/>
      <c r="AB25" s="9"/>
      <c r="AC25" s="9">
        <v>0</v>
      </c>
      <c r="AD25" s="9"/>
      <c r="AE25" s="9"/>
    </row>
    <row r="26" spans="1:31" ht="45" customHeight="1">
      <c r="A26" s="24" t="s">
        <v>35</v>
      </c>
      <c r="B26" s="9">
        <v>1585</v>
      </c>
      <c r="C26" s="9">
        <v>1560</v>
      </c>
      <c r="D26" s="9">
        <v>25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513</v>
      </c>
      <c r="L26" s="9">
        <v>513</v>
      </c>
      <c r="M26" s="9">
        <v>0</v>
      </c>
      <c r="N26" s="9">
        <v>0</v>
      </c>
      <c r="O26" s="9"/>
      <c r="P26" s="9"/>
      <c r="Q26" s="9">
        <v>0</v>
      </c>
      <c r="R26" s="9"/>
      <c r="S26" s="9"/>
      <c r="T26" s="9">
        <v>0</v>
      </c>
      <c r="U26" s="9"/>
      <c r="V26" s="9"/>
      <c r="W26" s="9">
        <v>0</v>
      </c>
      <c r="X26" s="9"/>
      <c r="Y26" s="9"/>
      <c r="Z26" s="9">
        <v>0</v>
      </c>
      <c r="AA26" s="9"/>
      <c r="AB26" s="9"/>
      <c r="AC26" s="9">
        <v>0</v>
      </c>
      <c r="AD26" s="9"/>
      <c r="AE26" s="9"/>
    </row>
    <row r="27" spans="1:31" ht="45" customHeight="1">
      <c r="A27" s="24" t="s">
        <v>36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376</v>
      </c>
      <c r="I27" s="9">
        <v>376</v>
      </c>
      <c r="J27" s="9">
        <v>0</v>
      </c>
      <c r="K27" s="9">
        <v>710</v>
      </c>
      <c r="L27" s="9">
        <v>710</v>
      </c>
      <c r="M27" s="9">
        <v>0</v>
      </c>
      <c r="N27" s="9">
        <v>0</v>
      </c>
      <c r="O27" s="9"/>
      <c r="P27" s="9"/>
      <c r="Q27" s="9">
        <v>0</v>
      </c>
      <c r="R27" s="9"/>
      <c r="S27" s="9"/>
      <c r="T27" s="9">
        <v>0</v>
      </c>
      <c r="U27" s="9"/>
      <c r="V27" s="9"/>
      <c r="W27" s="9">
        <v>0</v>
      </c>
      <c r="X27" s="9"/>
      <c r="Y27" s="9"/>
      <c r="Z27" s="9">
        <v>0</v>
      </c>
      <c r="AA27" s="9"/>
      <c r="AB27" s="9"/>
      <c r="AC27" s="9">
        <v>0</v>
      </c>
      <c r="AD27" s="9"/>
      <c r="AE27" s="9"/>
    </row>
    <row r="28" spans="1:31" ht="45" customHeight="1">
      <c r="A28" s="24" t="s">
        <v>37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158</v>
      </c>
      <c r="L28" s="9">
        <v>158</v>
      </c>
      <c r="M28" s="9">
        <v>0</v>
      </c>
      <c r="N28" s="9">
        <v>0</v>
      </c>
      <c r="O28" s="9"/>
      <c r="P28" s="9"/>
      <c r="Q28" s="9">
        <v>0</v>
      </c>
      <c r="R28" s="9"/>
      <c r="S28" s="9"/>
      <c r="T28" s="9">
        <v>0</v>
      </c>
      <c r="U28" s="9"/>
      <c r="V28" s="9"/>
      <c r="W28" s="9">
        <v>0</v>
      </c>
      <c r="X28" s="9"/>
      <c r="Y28" s="9"/>
      <c r="Z28" s="9">
        <v>0</v>
      </c>
      <c r="AA28" s="9"/>
      <c r="AB28" s="9"/>
      <c r="AC28" s="9">
        <v>0</v>
      </c>
      <c r="AD28" s="9"/>
      <c r="AE28" s="9"/>
    </row>
    <row r="29" spans="1:31" ht="45" customHeight="1">
      <c r="A29" s="24" t="s">
        <v>38</v>
      </c>
      <c r="B29" s="9">
        <v>420</v>
      </c>
      <c r="C29" s="9">
        <v>420</v>
      </c>
      <c r="D29" s="9">
        <v>0</v>
      </c>
      <c r="E29" s="9">
        <v>0</v>
      </c>
      <c r="F29" s="9">
        <v>0</v>
      </c>
      <c r="G29" s="9">
        <v>0</v>
      </c>
      <c r="H29" s="9">
        <v>3693</v>
      </c>
      <c r="I29" s="9">
        <v>2983</v>
      </c>
      <c r="J29" s="9">
        <v>710</v>
      </c>
      <c r="K29" s="9">
        <v>1262</v>
      </c>
      <c r="L29" s="9">
        <v>1242</v>
      </c>
      <c r="M29" s="9">
        <v>20</v>
      </c>
      <c r="N29" s="9">
        <v>0</v>
      </c>
      <c r="O29" s="9"/>
      <c r="P29" s="9"/>
      <c r="Q29" s="9">
        <v>0</v>
      </c>
      <c r="R29" s="9"/>
      <c r="S29" s="9"/>
      <c r="T29" s="9">
        <v>0</v>
      </c>
      <c r="U29" s="9"/>
      <c r="V29" s="9"/>
      <c r="W29" s="9">
        <v>0</v>
      </c>
      <c r="X29" s="9"/>
      <c r="Y29" s="9"/>
      <c r="Z29" s="9">
        <v>0</v>
      </c>
      <c r="AA29" s="9"/>
      <c r="AB29" s="9"/>
      <c r="AC29" s="9">
        <v>0</v>
      </c>
      <c r="AD29" s="9"/>
      <c r="AE29" s="9"/>
    </row>
    <row r="30" spans="1:31" ht="45" customHeight="1">
      <c r="A30" s="24" t="s">
        <v>39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210</v>
      </c>
      <c r="L30" s="9">
        <v>210</v>
      </c>
      <c r="M30" s="9">
        <v>0</v>
      </c>
      <c r="N30" s="9">
        <v>0</v>
      </c>
      <c r="O30" s="9"/>
      <c r="P30" s="9"/>
      <c r="Q30" s="9">
        <v>0</v>
      </c>
      <c r="R30" s="9"/>
      <c r="S30" s="9"/>
      <c r="T30" s="9">
        <v>0</v>
      </c>
      <c r="U30" s="9"/>
      <c r="V30" s="9"/>
      <c r="W30" s="9">
        <v>0</v>
      </c>
      <c r="X30" s="9"/>
      <c r="Y30" s="9"/>
      <c r="Z30" s="9">
        <v>0</v>
      </c>
      <c r="AA30" s="9"/>
      <c r="AB30" s="9"/>
      <c r="AC30" s="9">
        <v>0</v>
      </c>
      <c r="AD30" s="9"/>
      <c r="AE30" s="9"/>
    </row>
    <row r="31" spans="1:31" ht="45" customHeight="1">
      <c r="A31" s="24" t="s">
        <v>40</v>
      </c>
      <c r="B31" s="9">
        <v>1020</v>
      </c>
      <c r="C31" s="9">
        <v>1020</v>
      </c>
      <c r="D31" s="9">
        <v>0</v>
      </c>
      <c r="E31" s="9">
        <v>0</v>
      </c>
      <c r="F31" s="9">
        <v>0</v>
      </c>
      <c r="G31" s="9">
        <v>0</v>
      </c>
      <c r="H31" s="9">
        <v>802</v>
      </c>
      <c r="I31" s="9">
        <v>617</v>
      </c>
      <c r="J31" s="9">
        <v>185</v>
      </c>
      <c r="K31" s="9">
        <v>1200</v>
      </c>
      <c r="L31" s="9">
        <v>1175</v>
      </c>
      <c r="M31" s="9">
        <v>25</v>
      </c>
      <c r="N31" s="9">
        <v>0</v>
      </c>
      <c r="O31" s="9"/>
      <c r="P31" s="9"/>
      <c r="Q31" s="9">
        <v>0</v>
      </c>
      <c r="R31" s="9"/>
      <c r="S31" s="9"/>
      <c r="T31" s="9">
        <v>0</v>
      </c>
      <c r="U31" s="9"/>
      <c r="V31" s="9"/>
      <c r="W31" s="9">
        <v>0</v>
      </c>
      <c r="X31" s="9"/>
      <c r="Y31" s="9"/>
      <c r="Z31" s="9">
        <v>0</v>
      </c>
      <c r="AA31" s="9"/>
      <c r="AB31" s="9"/>
      <c r="AC31" s="9">
        <v>0</v>
      </c>
      <c r="AD31" s="9"/>
      <c r="AE31" s="9"/>
    </row>
    <row r="32" spans="1:31" ht="45" customHeight="1">
      <c r="A32" s="24" t="s">
        <v>41</v>
      </c>
      <c r="B32" s="9">
        <v>475</v>
      </c>
      <c r="C32" s="9">
        <v>472</v>
      </c>
      <c r="D32" s="9">
        <v>3</v>
      </c>
      <c r="E32" s="9">
        <v>0</v>
      </c>
      <c r="F32" s="9">
        <v>0</v>
      </c>
      <c r="G32" s="9">
        <v>0</v>
      </c>
      <c r="H32" s="9">
        <v>997</v>
      </c>
      <c r="I32" s="9">
        <v>997</v>
      </c>
      <c r="J32" s="9">
        <v>0</v>
      </c>
      <c r="K32" s="9">
        <v>600</v>
      </c>
      <c r="L32" s="9">
        <v>600</v>
      </c>
      <c r="M32" s="9">
        <v>0</v>
      </c>
      <c r="N32" s="9">
        <v>0</v>
      </c>
      <c r="O32" s="9"/>
      <c r="P32" s="9"/>
      <c r="Q32" s="9">
        <v>0</v>
      </c>
      <c r="R32" s="9"/>
      <c r="S32" s="9"/>
      <c r="T32" s="9">
        <v>0</v>
      </c>
      <c r="U32" s="9"/>
      <c r="V32" s="9"/>
      <c r="W32" s="9">
        <v>0</v>
      </c>
      <c r="X32" s="9"/>
      <c r="Y32" s="9"/>
      <c r="Z32" s="9">
        <v>0</v>
      </c>
      <c r="AA32" s="9"/>
      <c r="AB32" s="9"/>
      <c r="AC32" s="9">
        <v>0</v>
      </c>
      <c r="AD32" s="9"/>
      <c r="AE32" s="9"/>
    </row>
    <row r="33" spans="1:31" ht="45" customHeight="1">
      <c r="A33" s="24" t="s">
        <v>42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207</v>
      </c>
      <c r="I33" s="9">
        <v>207</v>
      </c>
      <c r="J33" s="9">
        <v>0</v>
      </c>
      <c r="K33" s="9">
        <v>0</v>
      </c>
      <c r="L33" s="9"/>
      <c r="M33" s="9"/>
      <c r="N33" s="9">
        <v>0</v>
      </c>
      <c r="O33" s="9"/>
      <c r="P33" s="9"/>
      <c r="Q33" s="9">
        <v>0</v>
      </c>
      <c r="R33" s="9"/>
      <c r="S33" s="9"/>
      <c r="T33" s="9">
        <v>0</v>
      </c>
      <c r="U33" s="9"/>
      <c r="V33" s="9"/>
      <c r="W33" s="9">
        <v>0</v>
      </c>
      <c r="X33" s="9"/>
      <c r="Y33" s="9"/>
      <c r="Z33" s="9">
        <v>0</v>
      </c>
      <c r="AA33" s="9"/>
      <c r="AB33" s="9"/>
      <c r="AC33" s="9">
        <v>0</v>
      </c>
      <c r="AD33" s="9"/>
      <c r="AE33" s="9"/>
    </row>
    <row r="34" spans="1:31" ht="45" customHeight="1">
      <c r="A34" s="24" t="s">
        <v>43</v>
      </c>
      <c r="B34" s="9">
        <v>1800</v>
      </c>
      <c r="C34" s="9">
        <v>1750</v>
      </c>
      <c r="D34" s="9">
        <v>50</v>
      </c>
      <c r="E34" s="9">
        <v>0</v>
      </c>
      <c r="F34" s="9">
        <v>0</v>
      </c>
      <c r="G34" s="9">
        <v>0</v>
      </c>
      <c r="H34" s="9">
        <v>763</v>
      </c>
      <c r="I34" s="9">
        <v>763</v>
      </c>
      <c r="J34" s="9">
        <v>0</v>
      </c>
      <c r="K34" s="9">
        <v>750</v>
      </c>
      <c r="L34" s="9">
        <v>750</v>
      </c>
      <c r="M34" s="9">
        <v>0</v>
      </c>
      <c r="N34" s="9">
        <v>0</v>
      </c>
      <c r="O34" s="9"/>
      <c r="P34" s="9"/>
      <c r="Q34" s="9">
        <v>0</v>
      </c>
      <c r="R34" s="9"/>
      <c r="S34" s="9"/>
      <c r="T34" s="9">
        <v>0</v>
      </c>
      <c r="U34" s="9"/>
      <c r="V34" s="9"/>
      <c r="W34" s="9">
        <v>0</v>
      </c>
      <c r="X34" s="9"/>
      <c r="Y34" s="9"/>
      <c r="Z34" s="9">
        <v>0</v>
      </c>
      <c r="AA34" s="9"/>
      <c r="AB34" s="9"/>
      <c r="AC34" s="9">
        <v>0</v>
      </c>
      <c r="AD34" s="9"/>
      <c r="AE34" s="9"/>
    </row>
    <row r="35" spans="1:31" ht="45" customHeight="1">
      <c r="A35" s="24" t="s">
        <v>44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502</v>
      </c>
      <c r="L35" s="9">
        <v>478</v>
      </c>
      <c r="M35" s="9">
        <v>24</v>
      </c>
      <c r="N35" s="9">
        <v>0</v>
      </c>
      <c r="O35" s="9">
        <v>0</v>
      </c>
      <c r="P35" s="9"/>
      <c r="Q35" s="9">
        <v>0</v>
      </c>
      <c r="R35" s="9"/>
      <c r="S35" s="9"/>
      <c r="T35" s="9">
        <v>0</v>
      </c>
      <c r="U35" s="9"/>
      <c r="V35" s="9"/>
      <c r="W35" s="9">
        <v>0</v>
      </c>
      <c r="X35" s="9"/>
      <c r="Y35" s="9"/>
      <c r="Z35" s="9">
        <v>0</v>
      </c>
      <c r="AA35" s="9"/>
      <c r="AB35" s="9"/>
      <c r="AC35" s="9">
        <v>0</v>
      </c>
      <c r="AD35" s="9"/>
      <c r="AE35" s="9"/>
    </row>
    <row r="36" spans="1:31" ht="45" customHeight="1">
      <c r="A36" s="24" t="s">
        <v>45</v>
      </c>
      <c r="B36" s="9">
        <v>1500</v>
      </c>
      <c r="C36" s="9">
        <v>1500</v>
      </c>
      <c r="D36" s="9">
        <v>0</v>
      </c>
      <c r="E36" s="9">
        <v>0</v>
      </c>
      <c r="F36" s="9">
        <v>0</v>
      </c>
      <c r="G36" s="9">
        <v>0</v>
      </c>
      <c r="H36" s="9">
        <v>853</v>
      </c>
      <c r="I36" s="9">
        <v>837</v>
      </c>
      <c r="J36" s="9">
        <v>16</v>
      </c>
      <c r="K36" s="9">
        <v>685</v>
      </c>
      <c r="L36" s="9">
        <v>685</v>
      </c>
      <c r="M36" s="9">
        <v>0</v>
      </c>
      <c r="N36" s="9">
        <v>0</v>
      </c>
      <c r="O36" s="9"/>
      <c r="P36" s="9"/>
      <c r="Q36" s="9">
        <v>0</v>
      </c>
      <c r="R36" s="9"/>
      <c r="S36" s="9"/>
      <c r="T36" s="9">
        <v>0</v>
      </c>
      <c r="U36" s="9"/>
      <c r="V36" s="9"/>
      <c r="W36" s="9">
        <v>0</v>
      </c>
      <c r="X36" s="9"/>
      <c r="Y36" s="9"/>
      <c r="Z36" s="9">
        <v>0</v>
      </c>
      <c r="AA36" s="9"/>
      <c r="AB36" s="9"/>
      <c r="AC36" s="9">
        <v>0</v>
      </c>
      <c r="AD36" s="9"/>
      <c r="AE36" s="9"/>
    </row>
    <row r="37" spans="1:31" ht="45" customHeight="1">
      <c r="A37" s="24" t="s">
        <v>46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201</v>
      </c>
      <c r="I37" s="9">
        <v>16</v>
      </c>
      <c r="J37" s="9">
        <v>185</v>
      </c>
      <c r="K37" s="9">
        <v>789</v>
      </c>
      <c r="L37" s="9">
        <v>786</v>
      </c>
      <c r="M37" s="9">
        <v>3</v>
      </c>
      <c r="N37" s="9">
        <v>0</v>
      </c>
      <c r="O37" s="9"/>
      <c r="P37" s="9"/>
      <c r="Q37" s="9">
        <v>0</v>
      </c>
      <c r="R37" s="9"/>
      <c r="S37" s="9"/>
      <c r="T37" s="9">
        <v>0</v>
      </c>
      <c r="U37" s="9"/>
      <c r="V37" s="9"/>
      <c r="W37" s="9">
        <v>0</v>
      </c>
      <c r="X37" s="9"/>
      <c r="Y37" s="9"/>
      <c r="Z37" s="9">
        <v>0</v>
      </c>
      <c r="AA37" s="9"/>
      <c r="AB37" s="9"/>
      <c r="AC37" s="9">
        <v>0</v>
      </c>
      <c r="AD37" s="9"/>
      <c r="AE37" s="9"/>
    </row>
    <row r="38" spans="1:31" ht="45" customHeight="1">
      <c r="A38" s="24" t="s">
        <v>47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350</v>
      </c>
      <c r="L38" s="9">
        <v>350</v>
      </c>
      <c r="M38" s="9">
        <v>0</v>
      </c>
      <c r="N38" s="9">
        <v>0</v>
      </c>
      <c r="O38" s="9"/>
      <c r="P38" s="9"/>
      <c r="Q38" s="9">
        <v>0</v>
      </c>
      <c r="R38" s="9"/>
      <c r="S38" s="9"/>
      <c r="T38" s="9">
        <v>0</v>
      </c>
      <c r="U38" s="9"/>
      <c r="V38" s="9"/>
      <c r="W38" s="9">
        <v>0</v>
      </c>
      <c r="X38" s="9"/>
      <c r="Y38" s="9"/>
      <c r="Z38" s="9">
        <v>0</v>
      </c>
      <c r="AA38" s="9"/>
      <c r="AB38" s="9"/>
      <c r="AC38" s="9">
        <v>0</v>
      </c>
      <c r="AD38" s="9"/>
      <c r="AE38" s="9"/>
    </row>
    <row r="39" spans="1:31" ht="45" customHeight="1">
      <c r="A39" s="24" t="s">
        <v>48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1581</v>
      </c>
      <c r="I39" s="9">
        <v>783</v>
      </c>
      <c r="J39" s="9">
        <v>798</v>
      </c>
      <c r="K39" s="9">
        <v>600</v>
      </c>
      <c r="L39" s="9">
        <v>600</v>
      </c>
      <c r="M39" s="9">
        <v>0</v>
      </c>
      <c r="N39" s="9">
        <v>0</v>
      </c>
      <c r="O39" s="9"/>
      <c r="P39" s="9"/>
      <c r="Q39" s="9">
        <v>0</v>
      </c>
      <c r="R39" s="9"/>
      <c r="S39" s="9"/>
      <c r="T39" s="9">
        <v>0</v>
      </c>
      <c r="U39" s="9"/>
      <c r="V39" s="9"/>
      <c r="W39" s="9">
        <v>0</v>
      </c>
      <c r="X39" s="9"/>
      <c r="Y39" s="9"/>
      <c r="Z39" s="9">
        <v>0</v>
      </c>
      <c r="AA39" s="9"/>
      <c r="AB39" s="9"/>
      <c r="AC39" s="9">
        <v>0</v>
      </c>
      <c r="AD39" s="9"/>
      <c r="AE39" s="9"/>
    </row>
    <row r="40" spans="1:31" ht="45" customHeight="1">
      <c r="A40" s="24" t="s">
        <v>49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374</v>
      </c>
      <c r="I40" s="9">
        <v>284</v>
      </c>
      <c r="J40" s="9">
        <v>90</v>
      </c>
      <c r="K40" s="9">
        <v>0</v>
      </c>
      <c r="L40" s="9">
        <v>0</v>
      </c>
      <c r="M40" s="9">
        <v>0</v>
      </c>
      <c r="N40" s="9">
        <v>0</v>
      </c>
      <c r="O40" s="9"/>
      <c r="P40" s="9"/>
      <c r="Q40" s="9">
        <v>0</v>
      </c>
      <c r="R40" s="9"/>
      <c r="S40" s="9"/>
      <c r="T40" s="9">
        <v>0</v>
      </c>
      <c r="U40" s="9"/>
      <c r="V40" s="9"/>
      <c r="W40" s="9">
        <v>0</v>
      </c>
      <c r="X40" s="9"/>
      <c r="Y40" s="9"/>
      <c r="Z40" s="9">
        <v>0</v>
      </c>
      <c r="AA40" s="9"/>
      <c r="AB40" s="9"/>
      <c r="AC40" s="9">
        <v>0</v>
      </c>
      <c r="AD40" s="9"/>
      <c r="AE40" s="9"/>
    </row>
    <row r="41" spans="1:31" ht="45" customHeight="1">
      <c r="A41" s="24" t="s">
        <v>50</v>
      </c>
      <c r="B41" s="9">
        <v>0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1685</v>
      </c>
      <c r="I41" s="9">
        <v>1685</v>
      </c>
      <c r="J41" s="9">
        <v>0</v>
      </c>
      <c r="K41" s="9">
        <v>220</v>
      </c>
      <c r="L41" s="9">
        <v>220</v>
      </c>
      <c r="M41" s="9">
        <v>0</v>
      </c>
      <c r="N41" s="9">
        <v>0</v>
      </c>
      <c r="O41" s="9"/>
      <c r="P41" s="9"/>
      <c r="Q41" s="9">
        <v>0</v>
      </c>
      <c r="R41" s="9"/>
      <c r="S41" s="9"/>
      <c r="T41" s="9">
        <v>0</v>
      </c>
      <c r="U41" s="9"/>
      <c r="V41" s="9"/>
      <c r="W41" s="9">
        <v>0</v>
      </c>
      <c r="X41" s="9"/>
      <c r="Y41" s="9"/>
      <c r="Z41" s="9">
        <v>0</v>
      </c>
      <c r="AA41" s="9"/>
      <c r="AB41" s="9"/>
      <c r="AC41" s="9">
        <v>0</v>
      </c>
      <c r="AD41" s="9"/>
      <c r="AE41" s="9"/>
    </row>
    <row r="42" spans="1:31" ht="45" customHeight="1">
      <c r="A42" s="24" t="s">
        <v>51</v>
      </c>
      <c r="B42" s="9">
        <v>2820</v>
      </c>
      <c r="C42" s="9">
        <v>2805</v>
      </c>
      <c r="D42" s="9">
        <v>15</v>
      </c>
      <c r="E42" s="9">
        <v>1371</v>
      </c>
      <c r="F42" s="9">
        <v>1354</v>
      </c>
      <c r="G42" s="9">
        <v>17</v>
      </c>
      <c r="H42" s="9">
        <v>2120</v>
      </c>
      <c r="I42" s="9">
        <v>2120</v>
      </c>
      <c r="J42" s="9">
        <v>0</v>
      </c>
      <c r="K42" s="9">
        <v>1300</v>
      </c>
      <c r="L42" s="9">
        <v>1300</v>
      </c>
      <c r="M42" s="9">
        <v>0</v>
      </c>
      <c r="N42" s="9">
        <v>0</v>
      </c>
      <c r="O42" s="9">
        <v>0</v>
      </c>
      <c r="P42" s="9">
        <v>0</v>
      </c>
      <c r="Q42" s="9">
        <v>1440</v>
      </c>
      <c r="R42" s="9">
        <v>1440</v>
      </c>
      <c r="S42" s="9">
        <v>0</v>
      </c>
      <c r="T42" s="9">
        <v>0</v>
      </c>
      <c r="U42" s="9">
        <v>0</v>
      </c>
      <c r="V42" s="9"/>
      <c r="W42" s="9">
        <v>0</v>
      </c>
      <c r="X42" s="9">
        <v>0</v>
      </c>
      <c r="Y42" s="9"/>
      <c r="Z42" s="9">
        <v>0</v>
      </c>
      <c r="AA42" s="9"/>
      <c r="AB42" s="9"/>
      <c r="AC42" s="9">
        <v>0</v>
      </c>
      <c r="AD42" s="9"/>
      <c r="AE42" s="9"/>
    </row>
    <row r="43" spans="1:31" ht="45" customHeight="1">
      <c r="A43" s="24" t="s">
        <v>52</v>
      </c>
      <c r="B43" s="9">
        <v>1200</v>
      </c>
      <c r="C43" s="9">
        <v>1200</v>
      </c>
      <c r="D43" s="9">
        <v>0</v>
      </c>
      <c r="E43" s="9">
        <v>1050</v>
      </c>
      <c r="F43" s="9">
        <v>1050</v>
      </c>
      <c r="G43" s="9">
        <v>0</v>
      </c>
      <c r="H43" s="9">
        <v>1445</v>
      </c>
      <c r="I43" s="9">
        <v>1445</v>
      </c>
      <c r="J43" s="9">
        <v>0</v>
      </c>
      <c r="K43" s="9">
        <v>150</v>
      </c>
      <c r="L43" s="9">
        <v>150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/>
      <c r="V43" s="9"/>
      <c r="W43" s="9">
        <v>0</v>
      </c>
      <c r="X43" s="9"/>
      <c r="Y43" s="9"/>
      <c r="Z43" s="9">
        <v>0</v>
      </c>
      <c r="AA43" s="9"/>
      <c r="AB43" s="9"/>
      <c r="AC43" s="9">
        <v>0</v>
      </c>
      <c r="AD43" s="9"/>
      <c r="AE43" s="9"/>
    </row>
    <row r="44" spans="1:31" ht="45" customHeight="1">
      <c r="A44" s="24" t="s">
        <v>53</v>
      </c>
      <c r="B44" s="9">
        <v>1000</v>
      </c>
      <c r="C44" s="9">
        <v>0</v>
      </c>
      <c r="D44" s="9">
        <v>1000</v>
      </c>
      <c r="E44" s="9">
        <v>0</v>
      </c>
      <c r="F44" s="9">
        <v>0</v>
      </c>
      <c r="G44" s="9">
        <v>0</v>
      </c>
      <c r="H44" s="9">
        <v>1816</v>
      </c>
      <c r="I44" s="9">
        <v>0</v>
      </c>
      <c r="J44" s="9">
        <v>1816</v>
      </c>
      <c r="K44" s="9">
        <v>500</v>
      </c>
      <c r="L44" s="9">
        <v>0</v>
      </c>
      <c r="M44" s="9">
        <v>500</v>
      </c>
      <c r="N44" s="9">
        <v>0</v>
      </c>
      <c r="O44" s="9">
        <v>0</v>
      </c>
      <c r="P44" s="9"/>
      <c r="Q44" s="9">
        <v>0</v>
      </c>
      <c r="R44" s="9"/>
      <c r="S44" s="9"/>
      <c r="T44" s="9">
        <v>0</v>
      </c>
      <c r="U44" s="9"/>
      <c r="V44" s="9"/>
      <c r="W44" s="9">
        <v>0</v>
      </c>
      <c r="X44" s="9"/>
      <c r="Y44" s="9"/>
      <c r="Z44" s="9">
        <v>0</v>
      </c>
      <c r="AA44" s="9"/>
      <c r="AB44" s="9"/>
      <c r="AC44" s="9">
        <v>0</v>
      </c>
      <c r="AD44" s="9"/>
      <c r="AE44" s="9"/>
    </row>
    <row r="45" spans="1:31" ht="45" customHeight="1">
      <c r="A45" s="24" t="s">
        <v>54</v>
      </c>
      <c r="B45" s="9">
        <v>0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5708</v>
      </c>
      <c r="I45" s="9">
        <v>4748</v>
      </c>
      <c r="J45" s="9">
        <v>960</v>
      </c>
      <c r="K45" s="9">
        <v>1601</v>
      </c>
      <c r="L45" s="9">
        <v>1572</v>
      </c>
      <c r="M45" s="9">
        <v>29</v>
      </c>
      <c r="N45" s="9">
        <v>0</v>
      </c>
      <c r="O45" s="9">
        <v>0</v>
      </c>
      <c r="P45" s="9">
        <v>0</v>
      </c>
      <c r="Q45" s="9">
        <v>0</v>
      </c>
      <c r="R45" s="9"/>
      <c r="S45" s="9"/>
      <c r="T45" s="9">
        <v>0</v>
      </c>
      <c r="U45" s="9"/>
      <c r="V45" s="9"/>
      <c r="W45" s="9">
        <v>0</v>
      </c>
      <c r="X45" s="9"/>
      <c r="Y45" s="9"/>
      <c r="Z45" s="9">
        <v>0</v>
      </c>
      <c r="AA45" s="9"/>
      <c r="AB45" s="9"/>
      <c r="AC45" s="9">
        <v>0</v>
      </c>
      <c r="AD45" s="9"/>
      <c r="AE45" s="9"/>
    </row>
    <row r="46" spans="1:31" ht="45" customHeight="1">
      <c r="A46" s="24" t="s">
        <v>55</v>
      </c>
      <c r="B46" s="9">
        <v>3962</v>
      </c>
      <c r="C46" s="9">
        <v>3962</v>
      </c>
      <c r="D46" s="9">
        <v>0</v>
      </c>
      <c r="E46" s="9">
        <v>0</v>
      </c>
      <c r="F46" s="9">
        <v>0</v>
      </c>
      <c r="G46" s="9">
        <v>0</v>
      </c>
      <c r="H46" s="9">
        <v>1756</v>
      </c>
      <c r="I46" s="9">
        <v>1756</v>
      </c>
      <c r="J46" s="9">
        <v>0</v>
      </c>
      <c r="K46" s="9">
        <v>2500</v>
      </c>
      <c r="L46" s="9">
        <v>2500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/>
      <c r="S46" s="9"/>
      <c r="T46" s="9">
        <v>0</v>
      </c>
      <c r="U46" s="9"/>
      <c r="V46" s="9"/>
      <c r="W46" s="9">
        <v>0</v>
      </c>
      <c r="X46" s="9"/>
      <c r="Y46" s="9"/>
      <c r="Z46" s="9">
        <v>0</v>
      </c>
      <c r="AA46" s="9"/>
      <c r="AB46" s="9"/>
      <c r="AC46" s="9">
        <v>0</v>
      </c>
      <c r="AD46" s="9"/>
      <c r="AE46" s="9"/>
    </row>
    <row r="47" spans="1:31" ht="45" customHeight="1">
      <c r="A47" s="24" t="s">
        <v>56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884</v>
      </c>
      <c r="I47" s="9">
        <v>884</v>
      </c>
      <c r="J47" s="9">
        <v>0</v>
      </c>
      <c r="K47" s="9">
        <v>982</v>
      </c>
      <c r="L47" s="9">
        <v>982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/>
      <c r="S47" s="9"/>
      <c r="T47" s="9">
        <v>0</v>
      </c>
      <c r="U47" s="9"/>
      <c r="V47" s="9"/>
      <c r="W47" s="9">
        <v>0</v>
      </c>
      <c r="X47" s="9"/>
      <c r="Y47" s="9"/>
      <c r="Z47" s="9">
        <v>0</v>
      </c>
      <c r="AA47" s="9"/>
      <c r="AB47" s="9"/>
      <c r="AC47" s="9">
        <v>0</v>
      </c>
      <c r="AD47" s="9"/>
      <c r="AE47" s="9"/>
    </row>
    <row r="48" spans="1:31" ht="45" customHeight="1">
      <c r="A48" s="24" t="s">
        <v>57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3237</v>
      </c>
      <c r="I48" s="9">
        <v>3237</v>
      </c>
      <c r="J48" s="9">
        <v>0</v>
      </c>
      <c r="K48" s="9">
        <v>2529</v>
      </c>
      <c r="L48" s="9">
        <v>2529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/>
      <c r="AB48" s="9"/>
      <c r="AC48" s="9">
        <v>0</v>
      </c>
      <c r="AD48" s="9"/>
      <c r="AE48" s="9"/>
    </row>
    <row r="49" spans="1:31" ht="45" customHeight="1">
      <c r="A49" s="24" t="s">
        <v>101</v>
      </c>
      <c r="B49" s="9">
        <v>6500</v>
      </c>
      <c r="C49" s="9">
        <v>6500</v>
      </c>
      <c r="D49" s="9">
        <v>0</v>
      </c>
      <c r="E49" s="9">
        <v>800</v>
      </c>
      <c r="F49" s="9">
        <v>800</v>
      </c>
      <c r="G49" s="9">
        <v>0</v>
      </c>
      <c r="H49" s="9">
        <v>6073</v>
      </c>
      <c r="I49" s="9">
        <v>6073</v>
      </c>
      <c r="J49" s="9">
        <v>0</v>
      </c>
      <c r="K49" s="9">
        <v>1594</v>
      </c>
      <c r="L49" s="9">
        <v>1594</v>
      </c>
      <c r="M49" s="9">
        <v>0</v>
      </c>
      <c r="N49" s="9">
        <v>0</v>
      </c>
      <c r="O49" s="9">
        <v>0</v>
      </c>
      <c r="P49" s="9">
        <v>0</v>
      </c>
      <c r="Q49" s="9">
        <v>165</v>
      </c>
      <c r="R49" s="9">
        <v>165</v>
      </c>
      <c r="S49" s="9">
        <v>0</v>
      </c>
      <c r="T49" s="9">
        <v>0</v>
      </c>
      <c r="U49" s="9"/>
      <c r="V49" s="9"/>
      <c r="W49" s="9">
        <v>0</v>
      </c>
      <c r="X49" s="9"/>
      <c r="Y49" s="9"/>
      <c r="Z49" s="9">
        <v>0</v>
      </c>
      <c r="AA49" s="9"/>
      <c r="AB49" s="9"/>
      <c r="AC49" s="9">
        <v>0</v>
      </c>
      <c r="AD49" s="9"/>
      <c r="AE49" s="9"/>
    </row>
    <row r="50" spans="1:31" ht="45" customHeight="1">
      <c r="A50" s="24" t="s">
        <v>59</v>
      </c>
      <c r="B50" s="9">
        <v>1980</v>
      </c>
      <c r="C50" s="9">
        <v>1980</v>
      </c>
      <c r="D50" s="9">
        <v>0</v>
      </c>
      <c r="E50" s="9">
        <v>2184</v>
      </c>
      <c r="F50" s="9">
        <v>2184</v>
      </c>
      <c r="G50" s="9">
        <v>0</v>
      </c>
      <c r="H50" s="9">
        <v>7099</v>
      </c>
      <c r="I50" s="9">
        <v>7099</v>
      </c>
      <c r="J50" s="9">
        <v>0</v>
      </c>
      <c r="K50" s="9">
        <v>984</v>
      </c>
      <c r="L50" s="9">
        <v>984</v>
      </c>
      <c r="M50" s="9">
        <v>0</v>
      </c>
      <c r="N50" s="9">
        <v>0</v>
      </c>
      <c r="O50" s="9">
        <v>0</v>
      </c>
      <c r="P50" s="9">
        <v>0</v>
      </c>
      <c r="Q50" s="9">
        <v>217</v>
      </c>
      <c r="R50" s="9">
        <v>217</v>
      </c>
      <c r="S50" s="9">
        <v>0</v>
      </c>
      <c r="T50" s="9">
        <v>0</v>
      </c>
      <c r="U50" s="9"/>
      <c r="V50" s="9"/>
      <c r="W50" s="9">
        <v>0</v>
      </c>
      <c r="X50" s="9"/>
      <c r="Y50" s="9"/>
      <c r="Z50" s="9">
        <v>0</v>
      </c>
      <c r="AA50" s="9"/>
      <c r="AB50" s="9"/>
      <c r="AC50" s="9">
        <v>0</v>
      </c>
      <c r="AD50" s="9"/>
      <c r="AE50" s="9"/>
    </row>
    <row r="51" spans="1:31" ht="45" customHeight="1">
      <c r="A51" s="24" t="s">
        <v>60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7212</v>
      </c>
      <c r="I51" s="9">
        <v>7212</v>
      </c>
      <c r="J51" s="9">
        <v>0</v>
      </c>
      <c r="K51" s="9">
        <v>2252</v>
      </c>
      <c r="L51" s="9">
        <v>2252</v>
      </c>
      <c r="M51" s="9">
        <v>0</v>
      </c>
      <c r="N51" s="9">
        <v>0</v>
      </c>
      <c r="O51" s="9"/>
      <c r="P51" s="9"/>
      <c r="Q51" s="9">
        <v>0</v>
      </c>
      <c r="R51" s="9"/>
      <c r="S51" s="9"/>
      <c r="T51" s="9">
        <v>0</v>
      </c>
      <c r="U51" s="9"/>
      <c r="V51" s="9"/>
      <c r="W51" s="9">
        <v>0</v>
      </c>
      <c r="X51" s="9"/>
      <c r="Y51" s="9"/>
      <c r="Z51" s="9">
        <v>0</v>
      </c>
      <c r="AA51" s="9"/>
      <c r="AB51" s="9"/>
      <c r="AC51" s="9">
        <v>0</v>
      </c>
      <c r="AD51" s="9"/>
      <c r="AE51" s="9"/>
    </row>
    <row r="52" spans="1:31" s="17" customFormat="1" ht="45" customHeight="1">
      <c r="A52" s="24" t="s">
        <v>61</v>
      </c>
      <c r="B52" s="9">
        <v>0</v>
      </c>
      <c r="C52" s="9">
        <v>0</v>
      </c>
      <c r="D52" s="9">
        <v>0</v>
      </c>
      <c r="E52" s="9">
        <v>610</v>
      </c>
      <c r="F52" s="9">
        <v>610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/>
      <c r="AB52" s="9"/>
      <c r="AC52" s="9">
        <v>4300</v>
      </c>
      <c r="AD52" s="9">
        <v>4300</v>
      </c>
      <c r="AE52" s="9"/>
    </row>
    <row r="53" spans="1:31" ht="45" customHeight="1">
      <c r="A53" s="24" t="s">
        <v>62</v>
      </c>
      <c r="B53" s="9">
        <v>1500</v>
      </c>
      <c r="C53" s="9">
        <v>1500</v>
      </c>
      <c r="D53" s="9">
        <v>0</v>
      </c>
      <c r="E53" s="9">
        <v>1000</v>
      </c>
      <c r="F53" s="9">
        <v>1000</v>
      </c>
      <c r="G53" s="9">
        <v>0</v>
      </c>
      <c r="H53" s="9">
        <v>4755</v>
      </c>
      <c r="I53" s="9">
        <v>4755</v>
      </c>
      <c r="J53" s="9">
        <v>0</v>
      </c>
      <c r="K53" s="9">
        <v>2072</v>
      </c>
      <c r="L53" s="9">
        <v>2072</v>
      </c>
      <c r="M53" s="9">
        <v>0</v>
      </c>
      <c r="N53" s="9">
        <v>0</v>
      </c>
      <c r="O53" s="9">
        <v>0</v>
      </c>
      <c r="P53" s="9">
        <v>0</v>
      </c>
      <c r="Q53" s="9">
        <v>270</v>
      </c>
      <c r="R53" s="9">
        <v>270</v>
      </c>
      <c r="S53" s="9">
        <v>0</v>
      </c>
      <c r="T53" s="9">
        <v>0</v>
      </c>
      <c r="U53" s="9"/>
      <c r="V53" s="9"/>
      <c r="W53" s="9">
        <v>0</v>
      </c>
      <c r="X53" s="9"/>
      <c r="Y53" s="9"/>
      <c r="Z53" s="9">
        <v>0</v>
      </c>
      <c r="AA53" s="9"/>
      <c r="AB53" s="9"/>
      <c r="AC53" s="9">
        <v>0</v>
      </c>
      <c r="AD53" s="9"/>
      <c r="AE53" s="9"/>
    </row>
    <row r="54" spans="1:31" ht="45" customHeight="1">
      <c r="A54" s="24" t="s">
        <v>63</v>
      </c>
      <c r="B54" s="9">
        <v>1100</v>
      </c>
      <c r="C54" s="9">
        <v>1100</v>
      </c>
      <c r="D54" s="9">
        <v>0</v>
      </c>
      <c r="E54" s="9">
        <v>0</v>
      </c>
      <c r="F54" s="9">
        <v>0</v>
      </c>
      <c r="G54" s="9">
        <v>0</v>
      </c>
      <c r="H54" s="9">
        <v>3956</v>
      </c>
      <c r="I54" s="9">
        <v>3956</v>
      </c>
      <c r="J54" s="9">
        <v>0</v>
      </c>
      <c r="K54" s="9">
        <v>989</v>
      </c>
      <c r="L54" s="9">
        <v>989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/>
      <c r="S54" s="9"/>
      <c r="T54" s="9">
        <v>0</v>
      </c>
      <c r="U54" s="9"/>
      <c r="V54" s="9"/>
      <c r="W54" s="9">
        <v>0</v>
      </c>
      <c r="X54" s="9"/>
      <c r="Y54" s="9"/>
      <c r="Z54" s="9">
        <v>0</v>
      </c>
      <c r="AA54" s="9"/>
      <c r="AB54" s="9"/>
      <c r="AC54" s="9">
        <v>0</v>
      </c>
      <c r="AD54" s="9"/>
      <c r="AE54" s="9"/>
    </row>
    <row r="55" spans="1:31" ht="45" customHeight="1">
      <c r="A55" s="24" t="s">
        <v>64</v>
      </c>
      <c r="B55" s="9">
        <v>2383</v>
      </c>
      <c r="C55" s="9">
        <v>2383</v>
      </c>
      <c r="D55" s="9">
        <v>0</v>
      </c>
      <c r="E55" s="9">
        <v>0</v>
      </c>
      <c r="F55" s="9">
        <v>0</v>
      </c>
      <c r="G55" s="9">
        <v>0</v>
      </c>
      <c r="H55" s="9">
        <v>2594</v>
      </c>
      <c r="I55" s="9">
        <v>2594</v>
      </c>
      <c r="J55" s="9">
        <v>0</v>
      </c>
      <c r="K55" s="9">
        <v>950</v>
      </c>
      <c r="L55" s="9">
        <v>950</v>
      </c>
      <c r="M55" s="9">
        <v>0</v>
      </c>
      <c r="N55" s="9">
        <v>0</v>
      </c>
      <c r="O55" s="9">
        <v>0</v>
      </c>
      <c r="P55" s="9">
        <v>0</v>
      </c>
      <c r="Q55" s="9">
        <v>2031</v>
      </c>
      <c r="R55" s="9">
        <v>2031</v>
      </c>
      <c r="S55" s="9">
        <v>0</v>
      </c>
      <c r="T55" s="9">
        <v>0</v>
      </c>
      <c r="U55" s="9"/>
      <c r="V55" s="9"/>
      <c r="W55" s="9">
        <v>0</v>
      </c>
      <c r="X55" s="9"/>
      <c r="Y55" s="9"/>
      <c r="Z55" s="9">
        <v>0</v>
      </c>
      <c r="AA55" s="9"/>
      <c r="AB55" s="9"/>
      <c r="AC55" s="9">
        <v>0</v>
      </c>
      <c r="AD55" s="9"/>
      <c r="AE55" s="9"/>
    </row>
    <row r="56" spans="1:31" ht="45" customHeight="1">
      <c r="A56" s="24" t="s">
        <v>65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5138</v>
      </c>
      <c r="I56" s="9">
        <v>0</v>
      </c>
      <c r="J56" s="9">
        <v>5138</v>
      </c>
      <c r="K56" s="9">
        <v>500</v>
      </c>
      <c r="L56" s="9">
        <v>0</v>
      </c>
      <c r="M56" s="9">
        <v>500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/>
      <c r="V56" s="9"/>
      <c r="W56" s="9">
        <v>0</v>
      </c>
      <c r="X56" s="9"/>
      <c r="Y56" s="9"/>
      <c r="Z56" s="9">
        <v>0</v>
      </c>
      <c r="AA56" s="9"/>
      <c r="AB56" s="9"/>
      <c r="AC56" s="9">
        <v>0</v>
      </c>
      <c r="AD56" s="9"/>
      <c r="AE56" s="9"/>
    </row>
    <row r="57" spans="1:31" ht="45" customHeight="1">
      <c r="A57" s="24" t="s">
        <v>66</v>
      </c>
      <c r="B57" s="9">
        <v>1304</v>
      </c>
      <c r="C57" s="9">
        <v>0</v>
      </c>
      <c r="D57" s="9">
        <v>1304</v>
      </c>
      <c r="E57" s="9">
        <v>0</v>
      </c>
      <c r="F57" s="9">
        <v>0</v>
      </c>
      <c r="G57" s="9">
        <v>0</v>
      </c>
      <c r="H57" s="9">
        <v>6222</v>
      </c>
      <c r="I57" s="9">
        <v>0</v>
      </c>
      <c r="J57" s="9">
        <v>6222</v>
      </c>
      <c r="K57" s="9">
        <v>300</v>
      </c>
      <c r="L57" s="9">
        <v>0</v>
      </c>
      <c r="M57" s="9">
        <v>300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/>
      <c r="V57" s="9"/>
      <c r="W57" s="9">
        <v>0</v>
      </c>
      <c r="X57" s="9"/>
      <c r="Y57" s="9"/>
      <c r="Z57" s="9">
        <v>0</v>
      </c>
      <c r="AA57" s="9"/>
      <c r="AB57" s="9"/>
      <c r="AC57" s="9">
        <v>0</v>
      </c>
      <c r="AD57" s="9"/>
      <c r="AE57" s="9"/>
    </row>
    <row r="58" spans="1:31" ht="45" customHeight="1">
      <c r="A58" s="24" t="s">
        <v>67</v>
      </c>
      <c r="B58" s="9">
        <v>7116</v>
      </c>
      <c r="C58" s="9">
        <v>7116</v>
      </c>
      <c r="D58" s="9">
        <v>0</v>
      </c>
      <c r="E58" s="9">
        <v>3500</v>
      </c>
      <c r="F58" s="9">
        <v>3500</v>
      </c>
      <c r="G58" s="9">
        <v>0</v>
      </c>
      <c r="H58" s="9">
        <v>11536</v>
      </c>
      <c r="I58" s="9">
        <v>10799</v>
      </c>
      <c r="J58" s="9">
        <v>737</v>
      </c>
      <c r="K58" s="9">
        <v>5600</v>
      </c>
      <c r="L58" s="9">
        <v>5522</v>
      </c>
      <c r="M58" s="9">
        <v>78</v>
      </c>
      <c r="N58" s="9">
        <v>0</v>
      </c>
      <c r="O58" s="9">
        <v>0</v>
      </c>
      <c r="P58" s="9">
        <v>0</v>
      </c>
      <c r="Q58" s="9">
        <v>0</v>
      </c>
      <c r="R58" s="9"/>
      <c r="S58" s="9"/>
      <c r="T58" s="9">
        <v>0</v>
      </c>
      <c r="U58" s="9"/>
      <c r="V58" s="9"/>
      <c r="W58" s="9">
        <v>0</v>
      </c>
      <c r="X58" s="9"/>
      <c r="Y58" s="9"/>
      <c r="Z58" s="9">
        <v>0</v>
      </c>
      <c r="AA58" s="9"/>
      <c r="AB58" s="9"/>
      <c r="AC58" s="9">
        <v>0</v>
      </c>
      <c r="AD58" s="9"/>
      <c r="AE58" s="9"/>
    </row>
    <row r="59" spans="1:31" ht="45" customHeight="1">
      <c r="A59" s="24" t="s">
        <v>68</v>
      </c>
      <c r="B59" s="9">
        <v>3431</v>
      </c>
      <c r="C59" s="9">
        <v>3431</v>
      </c>
      <c r="D59" s="9">
        <v>0</v>
      </c>
      <c r="E59" s="9">
        <v>904</v>
      </c>
      <c r="F59" s="9">
        <v>904</v>
      </c>
      <c r="G59" s="9">
        <v>0</v>
      </c>
      <c r="H59" s="9">
        <v>8165</v>
      </c>
      <c r="I59" s="9">
        <v>8165</v>
      </c>
      <c r="J59" s="9">
        <v>0</v>
      </c>
      <c r="K59" s="9">
        <v>2960</v>
      </c>
      <c r="L59" s="9">
        <v>2960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/>
      <c r="S59" s="9"/>
      <c r="T59" s="9">
        <v>0</v>
      </c>
      <c r="U59" s="9"/>
      <c r="V59" s="9"/>
      <c r="W59" s="9">
        <v>0</v>
      </c>
      <c r="X59" s="9"/>
      <c r="Y59" s="9"/>
      <c r="Z59" s="9">
        <v>0</v>
      </c>
      <c r="AA59" s="9"/>
      <c r="AB59" s="9"/>
      <c r="AC59" s="9">
        <v>0</v>
      </c>
      <c r="AD59" s="9"/>
      <c r="AE59" s="9"/>
    </row>
    <row r="60" spans="1:31" ht="45" customHeight="1">
      <c r="A60" s="24" t="s">
        <v>69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5097</v>
      </c>
      <c r="I60" s="9">
        <v>4674</v>
      </c>
      <c r="J60" s="9">
        <v>423</v>
      </c>
      <c r="K60" s="9">
        <v>3294</v>
      </c>
      <c r="L60" s="9">
        <v>3000</v>
      </c>
      <c r="M60" s="9">
        <v>294</v>
      </c>
      <c r="N60" s="9">
        <v>0</v>
      </c>
      <c r="O60" s="9">
        <v>0</v>
      </c>
      <c r="P60" s="9"/>
      <c r="Q60" s="9">
        <v>0</v>
      </c>
      <c r="R60" s="9"/>
      <c r="S60" s="9"/>
      <c r="T60" s="9">
        <v>0</v>
      </c>
      <c r="U60" s="9"/>
      <c r="V60" s="9"/>
      <c r="W60" s="9">
        <v>0</v>
      </c>
      <c r="X60" s="9"/>
      <c r="Y60" s="9"/>
      <c r="Z60" s="9">
        <v>0</v>
      </c>
      <c r="AA60" s="9"/>
      <c r="AB60" s="9"/>
      <c r="AC60" s="9">
        <v>0</v>
      </c>
      <c r="AD60" s="9"/>
      <c r="AE60" s="9"/>
    </row>
    <row r="61" spans="1:31" ht="45" customHeight="1">
      <c r="A61" s="24" t="s">
        <v>70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8265</v>
      </c>
      <c r="I61" s="9">
        <v>7349</v>
      </c>
      <c r="J61" s="9">
        <v>916</v>
      </c>
      <c r="K61" s="9">
        <v>1860</v>
      </c>
      <c r="L61" s="9">
        <v>1850</v>
      </c>
      <c r="M61" s="9">
        <v>10</v>
      </c>
      <c r="N61" s="9">
        <v>0</v>
      </c>
      <c r="O61" s="9">
        <v>0</v>
      </c>
      <c r="P61" s="9">
        <v>0</v>
      </c>
      <c r="Q61" s="9">
        <v>0</v>
      </c>
      <c r="R61" s="9"/>
      <c r="S61" s="9"/>
      <c r="T61" s="9">
        <v>0</v>
      </c>
      <c r="U61" s="9"/>
      <c r="V61" s="9"/>
      <c r="W61" s="9">
        <v>0</v>
      </c>
      <c r="X61" s="9"/>
      <c r="Y61" s="9"/>
      <c r="Z61" s="9">
        <v>0</v>
      </c>
      <c r="AA61" s="9"/>
      <c r="AB61" s="9"/>
      <c r="AC61" s="9">
        <v>0</v>
      </c>
      <c r="AD61" s="9"/>
      <c r="AE61" s="9"/>
    </row>
    <row r="62" spans="1:31" ht="45" customHeight="1">
      <c r="A62" s="24" t="s">
        <v>71</v>
      </c>
      <c r="B62" s="9">
        <v>4500</v>
      </c>
      <c r="C62" s="9">
        <v>4500</v>
      </c>
      <c r="D62" s="9">
        <v>0</v>
      </c>
      <c r="E62" s="9">
        <v>5200</v>
      </c>
      <c r="F62" s="9">
        <v>5200</v>
      </c>
      <c r="G62" s="9">
        <v>0</v>
      </c>
      <c r="H62" s="9">
        <v>5489</v>
      </c>
      <c r="I62" s="9">
        <v>5489</v>
      </c>
      <c r="J62" s="9">
        <v>0</v>
      </c>
      <c r="K62" s="9">
        <v>3850</v>
      </c>
      <c r="L62" s="9">
        <v>3850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/>
      <c r="T62" s="9">
        <v>0</v>
      </c>
      <c r="U62" s="9"/>
      <c r="V62" s="9"/>
      <c r="W62" s="9">
        <v>0</v>
      </c>
      <c r="X62" s="9"/>
      <c r="Y62" s="9"/>
      <c r="Z62" s="9">
        <v>0</v>
      </c>
      <c r="AA62" s="9"/>
      <c r="AB62" s="9"/>
      <c r="AC62" s="9">
        <v>0</v>
      </c>
      <c r="AD62" s="9"/>
      <c r="AE62" s="9"/>
    </row>
    <row r="63" spans="1:31" s="17" customFormat="1" ht="45" customHeight="1">
      <c r="A63" s="24" t="s">
        <v>72</v>
      </c>
      <c r="B63" s="9">
        <v>15760</v>
      </c>
      <c r="C63" s="9">
        <v>15760</v>
      </c>
      <c r="D63" s="9">
        <v>0</v>
      </c>
      <c r="E63" s="9">
        <v>9840</v>
      </c>
      <c r="F63" s="9">
        <v>9840</v>
      </c>
      <c r="G63" s="9">
        <v>0</v>
      </c>
      <c r="H63" s="9">
        <v>10251</v>
      </c>
      <c r="I63" s="9">
        <v>10251</v>
      </c>
      <c r="J63" s="9">
        <v>0</v>
      </c>
      <c r="K63" s="9">
        <v>3700</v>
      </c>
      <c r="L63" s="9">
        <v>3700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/>
      <c r="V63" s="9"/>
      <c r="W63" s="9">
        <v>0</v>
      </c>
      <c r="X63" s="9"/>
      <c r="Y63" s="9"/>
      <c r="Z63" s="9">
        <v>0</v>
      </c>
      <c r="AA63" s="9"/>
      <c r="AB63" s="9"/>
      <c r="AC63" s="9">
        <v>0</v>
      </c>
      <c r="AD63" s="9"/>
      <c r="AE63" s="9"/>
    </row>
    <row r="64" spans="1:31" s="17" customFormat="1" ht="45" customHeight="1">
      <c r="A64" s="24" t="s">
        <v>73</v>
      </c>
      <c r="B64" s="9">
        <v>2200</v>
      </c>
      <c r="C64" s="9">
        <v>0</v>
      </c>
      <c r="D64" s="9">
        <v>2200</v>
      </c>
      <c r="E64" s="9">
        <v>0</v>
      </c>
      <c r="F64" s="9">
        <v>0</v>
      </c>
      <c r="G64" s="9">
        <v>0</v>
      </c>
      <c r="H64" s="9">
        <v>5172</v>
      </c>
      <c r="I64" s="9">
        <v>0</v>
      </c>
      <c r="J64" s="9">
        <v>5172</v>
      </c>
      <c r="K64" s="9">
        <v>830</v>
      </c>
      <c r="L64" s="9">
        <v>0</v>
      </c>
      <c r="M64" s="9">
        <v>830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/>
      <c r="V64" s="9"/>
      <c r="W64" s="9">
        <v>0</v>
      </c>
      <c r="X64" s="9"/>
      <c r="Y64" s="9"/>
      <c r="Z64" s="9">
        <v>0</v>
      </c>
      <c r="AA64" s="9"/>
      <c r="AB64" s="9"/>
      <c r="AC64" s="9">
        <v>0</v>
      </c>
      <c r="AD64" s="9"/>
      <c r="AE64" s="9"/>
    </row>
    <row r="65" spans="1:31" ht="45" customHeight="1">
      <c r="A65" s="24" t="s">
        <v>74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994</v>
      </c>
      <c r="I65" s="9">
        <v>0</v>
      </c>
      <c r="J65" s="9">
        <v>994</v>
      </c>
      <c r="K65" s="9">
        <v>550</v>
      </c>
      <c r="L65" s="9">
        <v>0</v>
      </c>
      <c r="M65" s="9">
        <v>550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/>
      <c r="V65" s="9"/>
      <c r="W65" s="9">
        <v>0</v>
      </c>
      <c r="X65" s="9"/>
      <c r="Y65" s="9"/>
      <c r="Z65" s="9">
        <v>0</v>
      </c>
      <c r="AA65" s="9"/>
      <c r="AB65" s="9"/>
      <c r="AC65" s="9">
        <v>0</v>
      </c>
      <c r="AD65" s="9"/>
      <c r="AE65" s="9"/>
    </row>
    <row r="66" spans="1:31" ht="45" customHeight="1">
      <c r="A66" s="24" t="s">
        <v>75</v>
      </c>
      <c r="B66" s="9">
        <v>4700</v>
      </c>
      <c r="C66" s="9">
        <v>4700</v>
      </c>
      <c r="D66" s="9">
        <v>0</v>
      </c>
      <c r="E66" s="9">
        <v>0</v>
      </c>
      <c r="F66" s="9">
        <v>0</v>
      </c>
      <c r="G66" s="9">
        <v>0</v>
      </c>
      <c r="H66" s="9">
        <v>10655</v>
      </c>
      <c r="I66" s="9">
        <v>10655</v>
      </c>
      <c r="J66" s="9">
        <v>0</v>
      </c>
      <c r="K66" s="9">
        <v>1800</v>
      </c>
      <c r="L66" s="9">
        <v>1800</v>
      </c>
      <c r="M66" s="9">
        <v>0</v>
      </c>
      <c r="N66" s="9">
        <v>0</v>
      </c>
      <c r="O66" s="9">
        <v>0</v>
      </c>
      <c r="P66" s="9">
        <v>0</v>
      </c>
      <c r="Q66" s="9">
        <v>800</v>
      </c>
      <c r="R66" s="9">
        <v>800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979</v>
      </c>
      <c r="AA66" s="9">
        <v>979</v>
      </c>
      <c r="AB66" s="9"/>
      <c r="AC66" s="9">
        <v>2500</v>
      </c>
      <c r="AD66" s="9">
        <v>2500</v>
      </c>
      <c r="AE66" s="9">
        <v>0</v>
      </c>
    </row>
    <row r="67" spans="1:31" ht="45" customHeight="1">
      <c r="A67" s="24" t="s">
        <v>76</v>
      </c>
      <c r="B67" s="9">
        <v>1469</v>
      </c>
      <c r="C67" s="9">
        <v>1469</v>
      </c>
      <c r="D67" s="9">
        <v>0</v>
      </c>
      <c r="E67" s="9">
        <v>546</v>
      </c>
      <c r="F67" s="9">
        <v>546</v>
      </c>
      <c r="G67" s="9">
        <v>0</v>
      </c>
      <c r="H67" s="9">
        <v>3552</v>
      </c>
      <c r="I67" s="9">
        <v>2896</v>
      </c>
      <c r="J67" s="9">
        <v>656</v>
      </c>
      <c r="K67" s="9">
        <v>1540</v>
      </c>
      <c r="L67" s="9">
        <v>1540</v>
      </c>
      <c r="M67" s="9">
        <v>0</v>
      </c>
      <c r="N67" s="9">
        <v>0</v>
      </c>
      <c r="O67" s="9">
        <v>0</v>
      </c>
      <c r="P67" s="9">
        <v>0</v>
      </c>
      <c r="Q67" s="9">
        <v>1500</v>
      </c>
      <c r="R67" s="9">
        <v>1500</v>
      </c>
      <c r="S67" s="9">
        <v>0</v>
      </c>
      <c r="T67" s="9">
        <v>0</v>
      </c>
      <c r="U67" s="9"/>
      <c r="V67" s="9"/>
      <c r="W67" s="9">
        <v>0</v>
      </c>
      <c r="X67" s="9"/>
      <c r="Y67" s="9"/>
      <c r="Z67" s="9">
        <v>0</v>
      </c>
      <c r="AA67" s="9"/>
      <c r="AB67" s="9"/>
      <c r="AC67" s="9">
        <v>0</v>
      </c>
      <c r="AD67" s="9"/>
      <c r="AE67" s="9"/>
    </row>
    <row r="68" spans="1:31" ht="45" customHeight="1">
      <c r="A68" s="24" t="s">
        <v>77</v>
      </c>
      <c r="B68" s="9">
        <v>1500</v>
      </c>
      <c r="C68" s="9">
        <v>0</v>
      </c>
      <c r="D68" s="9">
        <v>1500</v>
      </c>
      <c r="E68" s="9">
        <v>2000</v>
      </c>
      <c r="F68" s="9">
        <v>0</v>
      </c>
      <c r="G68" s="9">
        <v>2000</v>
      </c>
      <c r="H68" s="9">
        <v>3769</v>
      </c>
      <c r="I68" s="9">
        <v>0</v>
      </c>
      <c r="J68" s="9">
        <v>3769</v>
      </c>
      <c r="K68" s="9">
        <v>60</v>
      </c>
      <c r="L68" s="9">
        <v>0</v>
      </c>
      <c r="M68" s="9">
        <v>60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/>
      <c r="W68" s="9">
        <v>0</v>
      </c>
      <c r="X68" s="9">
        <v>0</v>
      </c>
      <c r="Y68" s="9"/>
      <c r="Z68" s="9">
        <v>0</v>
      </c>
      <c r="AA68" s="9"/>
      <c r="AB68" s="9"/>
      <c r="AC68" s="9">
        <v>0</v>
      </c>
      <c r="AD68" s="9"/>
      <c r="AE68" s="9"/>
    </row>
    <row r="69" spans="1:31" ht="45" customHeight="1">
      <c r="A69" s="24" t="s">
        <v>78</v>
      </c>
      <c r="B69" s="9">
        <v>18741</v>
      </c>
      <c r="C69" s="9">
        <v>18741</v>
      </c>
      <c r="D69" s="9">
        <v>0</v>
      </c>
      <c r="E69" s="9">
        <v>7966</v>
      </c>
      <c r="F69" s="9">
        <v>7966</v>
      </c>
      <c r="G69" s="9">
        <v>0</v>
      </c>
      <c r="H69" s="9">
        <v>9348</v>
      </c>
      <c r="I69" s="9">
        <v>9348</v>
      </c>
      <c r="J69" s="9">
        <v>0</v>
      </c>
      <c r="K69" s="9">
        <v>7000</v>
      </c>
      <c r="L69" s="9">
        <v>7000</v>
      </c>
      <c r="M69" s="9">
        <v>0</v>
      </c>
      <c r="N69" s="9">
        <v>1322</v>
      </c>
      <c r="O69" s="9">
        <v>1322</v>
      </c>
      <c r="P69" s="9">
        <v>0</v>
      </c>
      <c r="Q69" s="9">
        <v>5416</v>
      </c>
      <c r="R69" s="9">
        <v>5416</v>
      </c>
      <c r="S69" s="9">
        <v>0</v>
      </c>
      <c r="T69" s="9">
        <v>0</v>
      </c>
      <c r="U69" s="9">
        <v>0</v>
      </c>
      <c r="V69" s="9"/>
      <c r="W69" s="9">
        <v>0</v>
      </c>
      <c r="X69" s="9">
        <v>0</v>
      </c>
      <c r="Y69" s="9"/>
      <c r="Z69" s="9">
        <v>0</v>
      </c>
      <c r="AA69" s="9"/>
      <c r="AB69" s="9"/>
      <c r="AC69" s="9">
        <v>0</v>
      </c>
      <c r="AD69" s="9"/>
      <c r="AE69" s="9"/>
    </row>
    <row r="70" spans="1:31" ht="45" customHeight="1">
      <c r="A70" s="24" t="s">
        <v>79</v>
      </c>
      <c r="B70" s="9">
        <v>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/>
      <c r="AB70" s="9"/>
      <c r="AC70" s="9">
        <v>0</v>
      </c>
      <c r="AD70" s="9"/>
      <c r="AE70" s="9"/>
    </row>
    <row r="71" spans="1:31" ht="54" customHeight="1">
      <c r="A71" s="24" t="s">
        <v>80</v>
      </c>
      <c r="B71" s="9">
        <v>3443</v>
      </c>
      <c r="C71" s="9">
        <v>3443</v>
      </c>
      <c r="D71" s="9">
        <v>0</v>
      </c>
      <c r="E71" s="9">
        <v>0</v>
      </c>
      <c r="F71" s="9">
        <v>0</v>
      </c>
      <c r="G71" s="9">
        <v>0</v>
      </c>
      <c r="H71" s="9">
        <v>1658</v>
      </c>
      <c r="I71" s="9">
        <v>1658</v>
      </c>
      <c r="J71" s="9">
        <v>0</v>
      </c>
      <c r="K71" s="9">
        <v>600</v>
      </c>
      <c r="L71" s="9">
        <v>600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/>
      <c r="W71" s="9">
        <v>0</v>
      </c>
      <c r="X71" s="9"/>
      <c r="Y71" s="9"/>
      <c r="Z71" s="9">
        <v>0</v>
      </c>
      <c r="AA71" s="9"/>
      <c r="AB71" s="9"/>
      <c r="AC71" s="9">
        <v>0</v>
      </c>
      <c r="AD71" s="9"/>
      <c r="AE71" s="9"/>
    </row>
    <row r="72" spans="1:31" ht="121.5" customHeight="1">
      <c r="A72" s="24" t="s">
        <v>81</v>
      </c>
      <c r="B72" s="9">
        <v>1200</v>
      </c>
      <c r="C72" s="9">
        <v>1190</v>
      </c>
      <c r="D72" s="9">
        <v>10</v>
      </c>
      <c r="E72" s="9">
        <v>1400</v>
      </c>
      <c r="F72" s="9">
        <v>1360</v>
      </c>
      <c r="G72" s="9">
        <v>40</v>
      </c>
      <c r="H72" s="9">
        <v>1915</v>
      </c>
      <c r="I72" s="9">
        <v>1915</v>
      </c>
      <c r="J72" s="9">
        <v>0</v>
      </c>
      <c r="K72" s="9">
        <v>280</v>
      </c>
      <c r="L72" s="9">
        <v>280</v>
      </c>
      <c r="M72" s="9">
        <v>0</v>
      </c>
      <c r="N72" s="9">
        <v>1000</v>
      </c>
      <c r="O72" s="9">
        <v>1000</v>
      </c>
      <c r="P72" s="9">
        <v>0</v>
      </c>
      <c r="Q72" s="9">
        <v>2100</v>
      </c>
      <c r="R72" s="9">
        <v>2100</v>
      </c>
      <c r="S72" s="9">
        <v>0</v>
      </c>
      <c r="T72" s="9">
        <v>3500</v>
      </c>
      <c r="U72" s="9">
        <v>3480</v>
      </c>
      <c r="V72" s="9">
        <v>20</v>
      </c>
      <c r="W72" s="9">
        <v>120</v>
      </c>
      <c r="X72" s="9">
        <v>30</v>
      </c>
      <c r="Y72" s="9">
        <v>90</v>
      </c>
      <c r="Z72" s="9">
        <v>0</v>
      </c>
      <c r="AA72" s="9"/>
      <c r="AB72" s="9"/>
      <c r="AC72" s="9">
        <v>0</v>
      </c>
      <c r="AD72" s="9"/>
      <c r="AE72" s="9"/>
    </row>
    <row r="73" spans="1:31" ht="70.5" customHeight="1">
      <c r="A73" s="24" t="s">
        <v>82</v>
      </c>
      <c r="B73" s="9">
        <v>1100</v>
      </c>
      <c r="C73" s="9">
        <v>1100</v>
      </c>
      <c r="D73" s="9">
        <v>0</v>
      </c>
      <c r="E73" s="9">
        <v>0</v>
      </c>
      <c r="F73" s="9">
        <v>0</v>
      </c>
      <c r="G73" s="9">
        <v>0</v>
      </c>
      <c r="H73" s="9">
        <v>1364</v>
      </c>
      <c r="I73" s="9">
        <v>1364</v>
      </c>
      <c r="J73" s="9">
        <v>0</v>
      </c>
      <c r="K73" s="9">
        <v>900</v>
      </c>
      <c r="L73" s="9">
        <v>900</v>
      </c>
      <c r="M73" s="9">
        <v>0</v>
      </c>
      <c r="N73" s="9">
        <v>0</v>
      </c>
      <c r="O73" s="9"/>
      <c r="P73" s="9"/>
      <c r="Q73" s="9">
        <v>800</v>
      </c>
      <c r="R73" s="9">
        <v>800</v>
      </c>
      <c r="S73" s="9"/>
      <c r="T73" s="9">
        <v>0</v>
      </c>
      <c r="U73" s="9"/>
      <c r="V73" s="9"/>
      <c r="W73" s="9">
        <v>0</v>
      </c>
      <c r="X73" s="9"/>
      <c r="Y73" s="9"/>
      <c r="Z73" s="9">
        <v>0</v>
      </c>
      <c r="AA73" s="9"/>
      <c r="AB73" s="9"/>
      <c r="AC73" s="9">
        <v>0</v>
      </c>
      <c r="AD73" s="9"/>
      <c r="AE73" s="9"/>
    </row>
    <row r="74" spans="1:31" ht="72.75" customHeight="1">
      <c r="A74" s="24" t="s">
        <v>83</v>
      </c>
      <c r="B74" s="9">
        <v>0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11</v>
      </c>
      <c r="I74" s="9">
        <v>11</v>
      </c>
      <c r="J74" s="9">
        <v>0</v>
      </c>
      <c r="K74" s="9">
        <v>16</v>
      </c>
      <c r="L74" s="9">
        <v>16</v>
      </c>
      <c r="M74" s="9">
        <v>0</v>
      </c>
      <c r="N74" s="9">
        <v>0</v>
      </c>
      <c r="O74" s="9">
        <v>0</v>
      </c>
      <c r="P74" s="9"/>
      <c r="Q74" s="9">
        <v>0</v>
      </c>
      <c r="R74" s="9"/>
      <c r="S74" s="9"/>
      <c r="T74" s="9">
        <v>0</v>
      </c>
      <c r="U74" s="9"/>
      <c r="V74" s="9"/>
      <c r="W74" s="9">
        <v>0</v>
      </c>
      <c r="X74" s="9"/>
      <c r="Y74" s="9"/>
      <c r="Z74" s="9">
        <v>0</v>
      </c>
      <c r="AA74" s="9"/>
      <c r="AB74" s="9"/>
      <c r="AC74" s="9">
        <v>0</v>
      </c>
      <c r="AD74" s="9"/>
      <c r="AE74" s="9"/>
    </row>
    <row r="75" spans="1:31" ht="45" customHeight="1">
      <c r="A75" s="24" t="s">
        <v>84</v>
      </c>
      <c r="B75" s="9">
        <v>3400</v>
      </c>
      <c r="C75" s="9">
        <v>3398</v>
      </c>
      <c r="D75" s="9">
        <v>2</v>
      </c>
      <c r="E75" s="9">
        <v>0</v>
      </c>
      <c r="F75" s="9">
        <v>0</v>
      </c>
      <c r="G75" s="9">
        <v>0</v>
      </c>
      <c r="H75" s="9">
        <v>4198</v>
      </c>
      <c r="I75" s="9">
        <v>4198</v>
      </c>
      <c r="J75" s="9">
        <v>0</v>
      </c>
      <c r="K75" s="9">
        <v>680</v>
      </c>
      <c r="L75" s="9">
        <v>680</v>
      </c>
      <c r="M75" s="9">
        <v>0</v>
      </c>
      <c r="N75" s="9">
        <v>0</v>
      </c>
      <c r="O75" s="9">
        <v>0</v>
      </c>
      <c r="P75" s="9">
        <v>0</v>
      </c>
      <c r="Q75" s="9">
        <v>354</v>
      </c>
      <c r="R75" s="9">
        <v>354</v>
      </c>
      <c r="S75" s="9">
        <v>0</v>
      </c>
      <c r="T75" s="9">
        <v>0</v>
      </c>
      <c r="U75" s="9"/>
      <c r="V75" s="9"/>
      <c r="W75" s="9">
        <v>0</v>
      </c>
      <c r="X75" s="9"/>
      <c r="Y75" s="9"/>
      <c r="Z75" s="9">
        <v>0</v>
      </c>
      <c r="AA75" s="9"/>
      <c r="AB75" s="9"/>
      <c r="AC75" s="9">
        <v>0</v>
      </c>
      <c r="AD75" s="9"/>
      <c r="AE75" s="9"/>
    </row>
    <row r="76" spans="1:31" ht="45" customHeight="1">
      <c r="A76" s="24" t="s">
        <v>85</v>
      </c>
      <c r="B76" s="9">
        <v>2000</v>
      </c>
      <c r="C76" s="9">
        <v>2000</v>
      </c>
      <c r="D76" s="9">
        <v>0</v>
      </c>
      <c r="E76" s="9">
        <v>0</v>
      </c>
      <c r="F76" s="9"/>
      <c r="G76" s="9"/>
      <c r="H76" s="9">
        <v>0</v>
      </c>
      <c r="I76" s="9"/>
      <c r="J76" s="9"/>
      <c r="K76" s="9">
        <v>0</v>
      </c>
      <c r="L76" s="9"/>
      <c r="M76" s="9"/>
      <c r="N76" s="9">
        <v>0</v>
      </c>
      <c r="O76" s="9"/>
      <c r="P76" s="9"/>
      <c r="Q76" s="9">
        <v>0</v>
      </c>
      <c r="R76" s="9"/>
      <c r="S76" s="9"/>
      <c r="T76" s="9">
        <v>0</v>
      </c>
      <c r="U76" s="9"/>
      <c r="V76" s="9"/>
      <c r="W76" s="9">
        <v>0</v>
      </c>
      <c r="X76" s="9"/>
      <c r="Y76" s="9"/>
      <c r="Z76" s="9">
        <v>0</v>
      </c>
      <c r="AA76" s="9"/>
      <c r="AB76" s="9"/>
      <c r="AC76" s="9">
        <v>0</v>
      </c>
      <c r="AD76" s="9"/>
      <c r="AE76" s="9"/>
    </row>
    <row r="77" spans="1:31" ht="45" customHeight="1">
      <c r="A77" s="24" t="s">
        <v>86</v>
      </c>
      <c r="B77" s="9">
        <v>0</v>
      </c>
      <c r="C77" s="9"/>
      <c r="D77" s="9"/>
      <c r="E77" s="9">
        <v>0</v>
      </c>
      <c r="F77" s="9"/>
      <c r="G77" s="9"/>
      <c r="H77" s="9">
        <v>212</v>
      </c>
      <c r="I77" s="9">
        <v>212</v>
      </c>
      <c r="J77" s="9">
        <v>0</v>
      </c>
      <c r="K77" s="9">
        <v>100</v>
      </c>
      <c r="L77" s="9">
        <v>100</v>
      </c>
      <c r="M77" s="9">
        <v>0</v>
      </c>
      <c r="N77" s="9">
        <v>0</v>
      </c>
      <c r="O77" s="9"/>
      <c r="P77" s="9"/>
      <c r="Q77" s="9">
        <v>0</v>
      </c>
      <c r="R77" s="9"/>
      <c r="S77" s="9"/>
      <c r="T77" s="9">
        <v>0</v>
      </c>
      <c r="U77" s="9"/>
      <c r="V77" s="9"/>
      <c r="W77" s="9">
        <v>0</v>
      </c>
      <c r="X77" s="9"/>
      <c r="Y77" s="9"/>
      <c r="Z77" s="9">
        <v>0</v>
      </c>
      <c r="AA77" s="9"/>
      <c r="AB77" s="9"/>
      <c r="AC77" s="9">
        <v>0</v>
      </c>
      <c r="AD77" s="9"/>
      <c r="AE77" s="9"/>
    </row>
    <row r="78" spans="1:31" s="28" customFormat="1" ht="118.5" customHeight="1">
      <c r="A78" s="24" t="s">
        <v>87</v>
      </c>
      <c r="B78" s="9">
        <v>100</v>
      </c>
      <c r="C78" s="9">
        <v>100</v>
      </c>
      <c r="D78" s="9">
        <v>0</v>
      </c>
      <c r="E78" s="9">
        <v>0</v>
      </c>
      <c r="F78" s="9"/>
      <c r="G78" s="9"/>
      <c r="H78" s="9">
        <v>0</v>
      </c>
      <c r="I78" s="9"/>
      <c r="J78" s="9"/>
      <c r="K78" s="9">
        <v>0</v>
      </c>
      <c r="L78" s="9"/>
      <c r="M78" s="9"/>
      <c r="N78" s="9">
        <v>0</v>
      </c>
      <c r="O78" s="9"/>
      <c r="P78" s="9"/>
      <c r="Q78" s="9">
        <v>0</v>
      </c>
      <c r="R78" s="9"/>
      <c r="S78" s="9"/>
      <c r="T78" s="9">
        <v>0</v>
      </c>
      <c r="U78" s="9"/>
      <c r="V78" s="9"/>
      <c r="W78" s="9">
        <v>0</v>
      </c>
      <c r="X78" s="9"/>
      <c r="Y78" s="9"/>
      <c r="Z78" s="9">
        <v>0</v>
      </c>
      <c r="AA78" s="9"/>
      <c r="AB78" s="9"/>
      <c r="AC78" s="9">
        <v>0</v>
      </c>
      <c r="AD78" s="9"/>
      <c r="AE78" s="9"/>
    </row>
    <row r="79" spans="1:31" ht="45" customHeight="1">
      <c r="A79" s="24" t="s">
        <v>88</v>
      </c>
      <c r="B79" s="9">
        <v>1000</v>
      </c>
      <c r="C79" s="9">
        <v>1000</v>
      </c>
      <c r="D79" s="9">
        <v>0</v>
      </c>
      <c r="E79" s="9">
        <v>1200</v>
      </c>
      <c r="F79" s="9">
        <v>1200</v>
      </c>
      <c r="G79" s="9">
        <v>0</v>
      </c>
      <c r="H79" s="9">
        <v>0</v>
      </c>
      <c r="I79" s="9"/>
      <c r="J79" s="9"/>
      <c r="K79" s="9">
        <v>0</v>
      </c>
      <c r="L79" s="9"/>
      <c r="M79" s="9"/>
      <c r="N79" s="9">
        <v>0</v>
      </c>
      <c r="O79" s="9"/>
      <c r="P79" s="9"/>
      <c r="Q79" s="9">
        <v>0</v>
      </c>
      <c r="R79" s="9"/>
      <c r="S79" s="9"/>
      <c r="T79" s="9">
        <v>0</v>
      </c>
      <c r="U79" s="9"/>
      <c r="V79" s="9"/>
      <c r="W79" s="9">
        <v>0</v>
      </c>
      <c r="X79" s="9"/>
      <c r="Y79" s="9"/>
      <c r="Z79" s="9">
        <v>0</v>
      </c>
      <c r="AA79" s="9"/>
      <c r="AB79" s="9"/>
      <c r="AC79" s="9">
        <v>0</v>
      </c>
      <c r="AD79" s="9"/>
      <c r="AE79" s="9"/>
    </row>
    <row r="80" spans="1:31" ht="45" customHeight="1">
      <c r="A80" s="24" t="s">
        <v>89</v>
      </c>
      <c r="B80" s="9">
        <v>4000</v>
      </c>
      <c r="C80" s="9">
        <v>4000</v>
      </c>
      <c r="D80" s="9">
        <v>0</v>
      </c>
      <c r="E80" s="9">
        <v>3460</v>
      </c>
      <c r="F80" s="9">
        <v>3460</v>
      </c>
      <c r="G80" s="9"/>
      <c r="H80" s="9">
        <v>0</v>
      </c>
      <c r="I80" s="9"/>
      <c r="J80" s="9"/>
      <c r="K80" s="9">
        <v>0</v>
      </c>
      <c r="L80" s="9"/>
      <c r="M80" s="9"/>
      <c r="N80" s="9">
        <v>0</v>
      </c>
      <c r="O80" s="9"/>
      <c r="P80" s="9"/>
      <c r="Q80" s="9">
        <v>0</v>
      </c>
      <c r="R80" s="9"/>
      <c r="S80" s="9"/>
      <c r="T80" s="9">
        <v>0</v>
      </c>
      <c r="U80" s="9"/>
      <c r="V80" s="9"/>
      <c r="W80" s="9">
        <v>0</v>
      </c>
      <c r="X80" s="9"/>
      <c r="Y80" s="9"/>
      <c r="Z80" s="9">
        <v>0</v>
      </c>
      <c r="AA80" s="9"/>
      <c r="AB80" s="9"/>
      <c r="AC80" s="9">
        <v>0</v>
      </c>
      <c r="AD80" s="9"/>
      <c r="AE80" s="9"/>
    </row>
    <row r="81" spans="1:31" ht="45" customHeight="1">
      <c r="A81" s="24" t="s">
        <v>90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0</v>
      </c>
      <c r="U81" s="9"/>
      <c r="V81" s="9"/>
      <c r="W81" s="9"/>
      <c r="X81" s="9"/>
      <c r="Y81" s="9"/>
      <c r="Z81" s="9">
        <v>0</v>
      </c>
      <c r="AA81" s="9"/>
      <c r="AB81" s="9"/>
      <c r="AC81" s="9"/>
      <c r="AD81" s="9"/>
      <c r="AE81" s="9"/>
    </row>
    <row r="82" spans="1:31" ht="45" customHeight="1">
      <c r="A82" s="24" t="s">
        <v>91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>
        <v>0</v>
      </c>
      <c r="U82" s="9"/>
      <c r="V82" s="9"/>
      <c r="W82" s="9"/>
      <c r="X82" s="9"/>
      <c r="Y82" s="9"/>
      <c r="Z82" s="9">
        <v>0</v>
      </c>
      <c r="AA82" s="9"/>
      <c r="AB82" s="9"/>
      <c r="AC82" s="9"/>
      <c r="AD82" s="9"/>
      <c r="AE82" s="9"/>
    </row>
    <row r="83" spans="1:31" ht="45" customHeight="1">
      <c r="A83" s="24" t="s">
        <v>92</v>
      </c>
      <c r="B83" s="9">
        <v>2400</v>
      </c>
      <c r="C83" s="9">
        <v>2400</v>
      </c>
      <c r="D83" s="9">
        <v>0</v>
      </c>
      <c r="E83" s="9">
        <v>2200</v>
      </c>
      <c r="F83" s="9">
        <v>2100</v>
      </c>
      <c r="G83" s="9">
        <v>100</v>
      </c>
      <c r="H83" s="9">
        <v>0</v>
      </c>
      <c r="I83" s="9"/>
      <c r="J83" s="9"/>
      <c r="K83" s="9">
        <v>0</v>
      </c>
      <c r="L83" s="9"/>
      <c r="M83" s="9"/>
      <c r="N83" s="9">
        <v>0</v>
      </c>
      <c r="O83" s="9"/>
      <c r="P83" s="9"/>
      <c r="Q83" s="9">
        <v>0</v>
      </c>
      <c r="R83" s="9"/>
      <c r="S83" s="9"/>
      <c r="T83" s="9">
        <v>0</v>
      </c>
      <c r="U83" s="9"/>
      <c r="V83" s="9"/>
      <c r="W83" s="9">
        <v>0</v>
      </c>
      <c r="X83" s="9"/>
      <c r="Y83" s="9"/>
      <c r="Z83" s="9">
        <v>0</v>
      </c>
      <c r="AA83" s="9"/>
      <c r="AB83" s="9"/>
      <c r="AC83" s="9">
        <v>0</v>
      </c>
      <c r="AD83" s="9"/>
      <c r="AE83" s="9"/>
    </row>
    <row r="84" spans="1:31" ht="45" customHeight="1">
      <c r="A84" s="24" t="s">
        <v>93</v>
      </c>
      <c r="B84" s="9">
        <v>1200</v>
      </c>
      <c r="C84" s="9">
        <v>1190</v>
      </c>
      <c r="D84" s="9">
        <v>10</v>
      </c>
      <c r="E84" s="9">
        <v>0</v>
      </c>
      <c r="F84" s="9">
        <v>0</v>
      </c>
      <c r="G84" s="9"/>
      <c r="H84" s="9">
        <v>0</v>
      </c>
      <c r="I84" s="9"/>
      <c r="J84" s="9"/>
      <c r="K84" s="9">
        <v>0</v>
      </c>
      <c r="L84" s="9"/>
      <c r="M84" s="9"/>
      <c r="N84" s="9">
        <v>0</v>
      </c>
      <c r="O84" s="9"/>
      <c r="P84" s="9"/>
      <c r="Q84" s="9">
        <v>0</v>
      </c>
      <c r="R84" s="9"/>
      <c r="S84" s="9"/>
      <c r="T84" s="9">
        <v>0</v>
      </c>
      <c r="U84" s="9"/>
      <c r="V84" s="9"/>
      <c r="W84" s="9">
        <v>0</v>
      </c>
      <c r="X84" s="9"/>
      <c r="Y84" s="9"/>
      <c r="Z84" s="9">
        <v>0</v>
      </c>
      <c r="AA84" s="9"/>
      <c r="AB84" s="9"/>
      <c r="AC84" s="9">
        <v>0</v>
      </c>
      <c r="AD84" s="9"/>
      <c r="AE84" s="9"/>
    </row>
    <row r="85" spans="1:31" ht="45" customHeight="1">
      <c r="A85" s="24" t="s">
        <v>94</v>
      </c>
      <c r="B85" s="9">
        <v>0</v>
      </c>
      <c r="C85" s="9"/>
      <c r="D85" s="9"/>
      <c r="E85" s="9">
        <v>0</v>
      </c>
      <c r="F85" s="9"/>
      <c r="G85" s="9">
        <v>0</v>
      </c>
      <c r="H85" s="9">
        <v>426</v>
      </c>
      <c r="I85" s="9">
        <v>426</v>
      </c>
      <c r="J85" s="9">
        <v>0</v>
      </c>
      <c r="K85" s="9">
        <v>0</v>
      </c>
      <c r="L85" s="9"/>
      <c r="M85" s="9"/>
      <c r="N85" s="9">
        <v>0</v>
      </c>
      <c r="O85" s="9"/>
      <c r="P85" s="9"/>
      <c r="Q85" s="9">
        <v>0</v>
      </c>
      <c r="R85" s="9"/>
      <c r="S85" s="9"/>
      <c r="T85" s="9">
        <v>0</v>
      </c>
      <c r="U85" s="9"/>
      <c r="V85" s="9"/>
      <c r="W85" s="9">
        <v>0</v>
      </c>
      <c r="X85" s="9"/>
      <c r="Y85" s="9"/>
      <c r="Z85" s="9">
        <v>0</v>
      </c>
      <c r="AA85" s="9"/>
      <c r="AB85" s="9"/>
      <c r="AC85" s="9">
        <v>0</v>
      </c>
      <c r="AD85" s="9"/>
      <c r="AE85" s="9"/>
    </row>
    <row r="86" spans="1:31" ht="45" customHeight="1">
      <c r="A86" s="24" t="s">
        <v>95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>
        <v>0</v>
      </c>
      <c r="O86" s="9">
        <v>0</v>
      </c>
      <c r="P86" s="9"/>
      <c r="Q86" s="9"/>
      <c r="R86" s="9"/>
      <c r="S86" s="9"/>
      <c r="T86" s="9"/>
      <c r="U86" s="9"/>
      <c r="V86" s="9"/>
      <c r="W86" s="9"/>
      <c r="X86" s="9"/>
      <c r="Y86" s="9"/>
      <c r="Z86" s="9">
        <v>0</v>
      </c>
      <c r="AA86" s="9"/>
      <c r="AB86" s="9"/>
      <c r="AC86" s="9"/>
      <c r="AD86" s="9"/>
      <c r="AE86" s="9"/>
    </row>
    <row r="87" spans="1:31" ht="45" customHeight="1">
      <c r="A87" s="24" t="s">
        <v>96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>
        <v>73</v>
      </c>
      <c r="O87" s="9">
        <v>73</v>
      </c>
      <c r="P87" s="9"/>
      <c r="Q87" s="9"/>
      <c r="R87" s="9"/>
      <c r="S87" s="9"/>
      <c r="T87" s="9"/>
      <c r="U87" s="9"/>
      <c r="V87" s="9"/>
      <c r="W87" s="9"/>
      <c r="X87" s="9"/>
      <c r="Y87" s="9"/>
      <c r="Z87" s="9">
        <v>0</v>
      </c>
      <c r="AA87" s="9"/>
      <c r="AB87" s="9"/>
      <c r="AC87" s="9"/>
      <c r="AD87" s="9"/>
      <c r="AE87" s="9"/>
    </row>
    <row r="88" spans="1:31" ht="54.75" customHeight="1">
      <c r="A88" s="24" t="s">
        <v>97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>
        <v>73</v>
      </c>
      <c r="O88" s="9">
        <v>73</v>
      </c>
      <c r="P88" s="9"/>
      <c r="Q88" s="9"/>
      <c r="R88" s="9"/>
      <c r="S88" s="9"/>
      <c r="T88" s="9"/>
      <c r="U88" s="9"/>
      <c r="V88" s="9"/>
      <c r="W88" s="9"/>
      <c r="X88" s="9"/>
      <c r="Y88" s="9"/>
      <c r="Z88" s="9">
        <v>0</v>
      </c>
      <c r="AA88" s="9"/>
      <c r="AB88" s="9"/>
      <c r="AC88" s="9"/>
      <c r="AD88" s="9"/>
      <c r="AE88" s="9"/>
    </row>
    <row r="89" spans="1:31" ht="53.25" customHeight="1">
      <c r="A89" s="24" t="s">
        <v>98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>
        <v>72</v>
      </c>
      <c r="O89" s="9">
        <v>72</v>
      </c>
      <c r="P89" s="9"/>
      <c r="Q89" s="9"/>
      <c r="R89" s="9"/>
      <c r="S89" s="9"/>
      <c r="T89" s="9"/>
      <c r="U89" s="9"/>
      <c r="V89" s="9"/>
      <c r="W89" s="9"/>
      <c r="X89" s="9"/>
      <c r="Y89" s="9"/>
      <c r="Z89" s="9">
        <v>0</v>
      </c>
      <c r="AA89" s="9"/>
      <c r="AB89" s="9"/>
      <c r="AC89" s="9"/>
      <c r="AD89" s="9"/>
      <c r="AE89" s="9"/>
    </row>
    <row r="90" spans="1:31" ht="45" customHeight="1">
      <c r="A90" s="24" t="s">
        <v>99</v>
      </c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>
        <v>72</v>
      </c>
      <c r="O90" s="9">
        <v>72</v>
      </c>
      <c r="P90" s="9"/>
      <c r="Q90" s="9"/>
      <c r="R90" s="9"/>
      <c r="S90" s="9"/>
      <c r="T90" s="9"/>
      <c r="U90" s="9"/>
      <c r="V90" s="9"/>
      <c r="W90" s="9"/>
      <c r="X90" s="9"/>
      <c r="Y90" s="9"/>
      <c r="Z90" s="9">
        <v>0</v>
      </c>
      <c r="AA90" s="9"/>
      <c r="AB90" s="9"/>
      <c r="AC90" s="9"/>
      <c r="AD90" s="9"/>
      <c r="AE90" s="9"/>
    </row>
    <row r="91" spans="1:31" s="29" customFormat="1" ht="45" customHeight="1">
      <c r="A91" s="11" t="s">
        <v>100</v>
      </c>
      <c r="B91" s="9">
        <v>129784</v>
      </c>
      <c r="C91" s="9">
        <v>123485</v>
      </c>
      <c r="D91" s="9">
        <v>6299</v>
      </c>
      <c r="E91" s="9">
        <v>49081</v>
      </c>
      <c r="F91" s="9">
        <v>46674</v>
      </c>
      <c r="G91" s="9">
        <v>2407</v>
      </c>
      <c r="H91" s="9">
        <v>208281</v>
      </c>
      <c r="I91" s="9">
        <v>175002</v>
      </c>
      <c r="J91" s="9">
        <v>33279</v>
      </c>
      <c r="K91" s="9">
        <v>79012</v>
      </c>
      <c r="L91" s="9">
        <v>75565</v>
      </c>
      <c r="M91" s="9">
        <v>3447</v>
      </c>
      <c r="N91" s="9">
        <v>2612</v>
      </c>
      <c r="O91" s="9">
        <v>2612</v>
      </c>
      <c r="P91" s="9">
        <v>0</v>
      </c>
      <c r="Q91" s="9">
        <v>22731</v>
      </c>
      <c r="R91" s="9">
        <v>22731</v>
      </c>
      <c r="S91" s="9">
        <v>0</v>
      </c>
      <c r="T91" s="9">
        <v>3500</v>
      </c>
      <c r="U91" s="9">
        <v>3480</v>
      </c>
      <c r="V91" s="9">
        <v>20</v>
      </c>
      <c r="W91" s="9">
        <v>120</v>
      </c>
      <c r="X91" s="9">
        <v>30</v>
      </c>
      <c r="Y91" s="9">
        <v>90</v>
      </c>
      <c r="Z91" s="9">
        <v>979</v>
      </c>
      <c r="AA91" s="9">
        <v>979</v>
      </c>
      <c r="AB91" s="9">
        <v>0</v>
      </c>
      <c r="AC91" s="9">
        <v>6800</v>
      </c>
      <c r="AD91" s="9">
        <v>6800</v>
      </c>
      <c r="AE91" s="9">
        <v>0</v>
      </c>
    </row>
    <row r="92" spans="1:31" ht="45" customHeight="1"/>
    <row r="93" spans="1:31" ht="45" customHeight="1"/>
    <row r="94" spans="1:31" ht="45" customHeight="1"/>
    <row r="95" spans="1:31" ht="45" customHeight="1"/>
    <row r="96" spans="1:31" ht="45" customHeight="1"/>
    <row r="97" ht="45" customHeight="1"/>
    <row r="98" ht="45" customHeight="1"/>
    <row r="99" ht="45" customHeight="1"/>
  </sheetData>
  <autoFilter ref="A6:AE91"/>
  <mergeCells count="16">
    <mergeCell ref="AC5:AE5"/>
    <mergeCell ref="B1:P1"/>
    <mergeCell ref="B2:P2"/>
    <mergeCell ref="A4:A6"/>
    <mergeCell ref="B4:P4"/>
    <mergeCell ref="Q4:Y4"/>
    <mergeCell ref="Z4:AE4"/>
    <mergeCell ref="B5:D5"/>
    <mergeCell ref="E5:G5"/>
    <mergeCell ref="H5:J5"/>
    <mergeCell ref="K5:M5"/>
    <mergeCell ref="N5:P5"/>
    <mergeCell ref="Q5:S5"/>
    <mergeCell ref="T5:V5"/>
    <mergeCell ref="W5:Y5"/>
    <mergeCell ref="Z5:AB5"/>
  </mergeCells>
  <conditionalFormatting sqref="B7:AE7 B91:M91 AC91:AE91 B8:Y85 AC8:AE85 Q91:Y91 Z8:AB91">
    <cfRule type="expression" dxfId="82" priority="4">
      <formula>(#REF!+#REF!)&lt;B7</formula>
    </cfRule>
  </conditionalFormatting>
  <conditionalFormatting sqref="AC86:AE90 B86:Y90">
    <cfRule type="expression" dxfId="81" priority="3">
      <formula>(#REF!+#REF!)&lt;B86</formula>
    </cfRule>
  </conditionalFormatting>
  <conditionalFormatting sqref="N91:P91">
    <cfRule type="expression" dxfId="80" priority="1">
      <formula>(#REF!+#REF!)&lt;N91</formula>
    </cfRule>
  </conditionalFormatting>
  <pageMargins left="0" right="0" top="0.19685039370078741" bottom="0.19685039370078741" header="0.19685039370078741" footer="0.19685039370078741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AG126"/>
  <sheetViews>
    <sheetView showZeros="0" zoomScale="55" zoomScaleNormal="55" zoomScaleSheetLayoutView="55" workbookViewId="0">
      <pane xSplit="1" ySplit="4" topLeftCell="B29" activePane="bottomRight" state="frozenSplit"/>
      <selection pane="topRight" activeCell="E1" sqref="E1"/>
      <selection pane="bottomLeft" activeCell="A6" sqref="A6"/>
      <selection pane="bottomRight"/>
    </sheetView>
  </sheetViews>
  <sheetFormatPr defaultColWidth="9.140625" defaultRowHeight="20.25"/>
  <cols>
    <col min="1" max="1" width="80.5703125" style="2" customWidth="1"/>
    <col min="2" max="2" width="14.140625" style="20" customWidth="1"/>
    <col min="3" max="3" width="12.140625" style="20" customWidth="1"/>
    <col min="4" max="4" width="14" style="20" customWidth="1"/>
    <col min="5" max="5" width="12.140625" style="20" customWidth="1"/>
    <col min="6" max="6" width="10.140625" style="20" customWidth="1"/>
    <col min="7" max="7" width="11" style="20" customWidth="1"/>
    <col min="8" max="8" width="12.140625" style="20" customWidth="1"/>
    <col min="9" max="9" width="11.140625" style="20" customWidth="1"/>
    <col min="10" max="10" width="10" style="20" customWidth="1"/>
    <col min="11" max="11" width="12.5703125" style="20" customWidth="1"/>
    <col min="12" max="12" width="10.85546875" style="20" customWidth="1"/>
    <col min="13" max="13" width="9.7109375" style="20" customWidth="1"/>
    <col min="14" max="14" width="14.42578125" style="20" customWidth="1"/>
    <col min="15" max="15" width="10.42578125" style="20" customWidth="1"/>
    <col min="16" max="16" width="10.5703125" style="20" customWidth="1"/>
    <col min="17" max="17" width="13.28515625" style="20" customWidth="1"/>
    <col min="18" max="18" width="10.140625" style="20" customWidth="1"/>
    <col min="19" max="19" width="11.7109375" style="20" customWidth="1"/>
    <col min="20" max="20" width="12.28515625" style="3" customWidth="1"/>
    <col min="21" max="21" width="8.42578125" style="20" customWidth="1"/>
    <col min="22" max="22" width="7.42578125" style="20" customWidth="1"/>
    <col min="23" max="23" width="13.28515625" style="3" customWidth="1"/>
    <col min="24" max="24" width="13.42578125" style="20" customWidth="1"/>
    <col min="25" max="25" width="15.140625" style="20" customWidth="1"/>
    <col min="26" max="26" width="13.42578125" style="20" customWidth="1"/>
    <col min="27" max="27" width="10.28515625" style="20" customWidth="1"/>
    <col min="28" max="28" width="10.85546875" style="20" customWidth="1"/>
    <col min="29" max="29" width="12.140625" style="20" customWidth="1"/>
    <col min="30" max="30" width="10" style="20" customWidth="1"/>
    <col min="31" max="31" width="16.28515625" style="20" customWidth="1"/>
    <col min="32" max="32" width="12.28515625" style="20" bestFit="1" customWidth="1"/>
    <col min="33" max="33" width="15.85546875" style="32" customWidth="1"/>
    <col min="34" max="16384" width="9.140625" style="20"/>
  </cols>
  <sheetData>
    <row r="1" spans="1:33" ht="30" customHeight="1">
      <c r="B1" s="48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33" ht="49.5" customHeight="1">
      <c r="A2" s="61" t="s">
        <v>1</v>
      </c>
      <c r="B2" s="52" t="s">
        <v>2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 t="s">
        <v>2</v>
      </c>
      <c r="R2" s="69"/>
      <c r="S2" s="69"/>
      <c r="T2" s="69"/>
      <c r="U2" s="69"/>
      <c r="V2" s="69"/>
      <c r="W2" s="69"/>
      <c r="X2" s="69"/>
      <c r="Y2" s="69"/>
      <c r="Z2" s="57" t="s">
        <v>3</v>
      </c>
      <c r="AA2" s="69"/>
      <c r="AB2" s="69"/>
      <c r="AC2" s="69"/>
      <c r="AD2" s="69"/>
      <c r="AE2" s="70"/>
    </row>
    <row r="3" spans="1:33" ht="152.25" customHeight="1">
      <c r="A3" s="62"/>
      <c r="B3" s="55" t="s">
        <v>4</v>
      </c>
      <c r="C3" s="55"/>
      <c r="D3" s="55"/>
      <c r="E3" s="55" t="s">
        <v>5</v>
      </c>
      <c r="F3" s="55"/>
      <c r="G3" s="55"/>
      <c r="H3" s="55" t="s">
        <v>6</v>
      </c>
      <c r="I3" s="55"/>
      <c r="J3" s="55"/>
      <c r="K3" s="55" t="s">
        <v>7</v>
      </c>
      <c r="L3" s="55"/>
      <c r="M3" s="55"/>
      <c r="N3" s="55" t="s">
        <v>8</v>
      </c>
      <c r="O3" s="55"/>
      <c r="P3" s="55"/>
      <c r="Q3" s="55" t="s">
        <v>9</v>
      </c>
      <c r="R3" s="55"/>
      <c r="S3" s="55"/>
      <c r="T3" s="55" t="s">
        <v>10</v>
      </c>
      <c r="U3" s="55"/>
      <c r="V3" s="55"/>
      <c r="W3" s="55" t="s">
        <v>11</v>
      </c>
      <c r="X3" s="55"/>
      <c r="Y3" s="55"/>
      <c r="Z3" s="66" t="s">
        <v>102</v>
      </c>
      <c r="AA3" s="67"/>
      <c r="AB3" s="68"/>
      <c r="AC3" s="55" t="s">
        <v>12</v>
      </c>
      <c r="AD3" s="55"/>
      <c r="AE3" s="59"/>
    </row>
    <row r="4" spans="1:33" s="23" customFormat="1" ht="43.5" customHeight="1">
      <c r="A4" s="63"/>
      <c r="B4" s="6" t="s">
        <v>13</v>
      </c>
      <c r="C4" s="6" t="s">
        <v>14</v>
      </c>
      <c r="D4" s="6" t="s">
        <v>15</v>
      </c>
      <c r="E4" s="6" t="s">
        <v>13</v>
      </c>
      <c r="F4" s="6" t="s">
        <v>14</v>
      </c>
      <c r="G4" s="6" t="s">
        <v>15</v>
      </c>
      <c r="H4" s="6" t="s">
        <v>13</v>
      </c>
      <c r="I4" s="6" t="s">
        <v>14</v>
      </c>
      <c r="J4" s="6" t="s">
        <v>15</v>
      </c>
      <c r="K4" s="6" t="s">
        <v>13</v>
      </c>
      <c r="L4" s="6" t="s">
        <v>14</v>
      </c>
      <c r="M4" s="6" t="s">
        <v>15</v>
      </c>
      <c r="N4" s="6" t="s">
        <v>13</v>
      </c>
      <c r="O4" s="6" t="s">
        <v>14</v>
      </c>
      <c r="P4" s="6" t="s">
        <v>15</v>
      </c>
      <c r="Q4" s="6" t="s">
        <v>13</v>
      </c>
      <c r="R4" s="6" t="s">
        <v>14</v>
      </c>
      <c r="S4" s="6" t="s">
        <v>15</v>
      </c>
      <c r="T4" s="6" t="s">
        <v>13</v>
      </c>
      <c r="U4" s="6" t="s">
        <v>14</v>
      </c>
      <c r="V4" s="6" t="s">
        <v>15</v>
      </c>
      <c r="W4" s="6" t="s">
        <v>13</v>
      </c>
      <c r="X4" s="6" t="s">
        <v>14</v>
      </c>
      <c r="Y4" s="6" t="s">
        <v>15</v>
      </c>
      <c r="Z4" s="6" t="s">
        <v>13</v>
      </c>
      <c r="AA4" s="6" t="s">
        <v>14</v>
      </c>
      <c r="AB4" s="6" t="s">
        <v>15</v>
      </c>
      <c r="AC4" s="6" t="s">
        <v>13</v>
      </c>
      <c r="AD4" s="6" t="s">
        <v>14</v>
      </c>
      <c r="AE4" s="7" t="s">
        <v>15</v>
      </c>
      <c r="AG4" s="34"/>
    </row>
    <row r="5" spans="1:33" ht="58.5" customHeight="1">
      <c r="A5" s="8" t="s">
        <v>16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123</v>
      </c>
      <c r="L5" s="9">
        <v>123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/>
      <c r="AB5" s="9"/>
      <c r="AC5" s="9">
        <v>0</v>
      </c>
      <c r="AD5" s="9">
        <v>0</v>
      </c>
      <c r="AE5" s="10">
        <v>0</v>
      </c>
      <c r="AG5" s="35"/>
    </row>
    <row r="6" spans="1:33" ht="45" customHeight="1">
      <c r="A6" s="8" t="s">
        <v>17</v>
      </c>
      <c r="B6" s="9">
        <v>1500</v>
      </c>
      <c r="C6" s="9">
        <v>1500</v>
      </c>
      <c r="D6" s="9">
        <v>0</v>
      </c>
      <c r="E6" s="9">
        <v>0</v>
      </c>
      <c r="F6" s="9">
        <v>0</v>
      </c>
      <c r="G6" s="9">
        <v>0</v>
      </c>
      <c r="H6" s="9">
        <v>2841</v>
      </c>
      <c r="I6" s="9">
        <v>2841</v>
      </c>
      <c r="J6" s="9">
        <v>0</v>
      </c>
      <c r="K6" s="9">
        <v>680</v>
      </c>
      <c r="L6" s="9">
        <v>680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/>
      <c r="AB6" s="9"/>
      <c r="AC6" s="9">
        <v>0</v>
      </c>
      <c r="AD6" s="9">
        <v>0</v>
      </c>
      <c r="AE6" s="9">
        <v>0</v>
      </c>
      <c r="AG6" s="35"/>
    </row>
    <row r="7" spans="1:33" ht="45" customHeight="1">
      <c r="A7" s="8" t="s">
        <v>18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815</v>
      </c>
      <c r="I7" s="9">
        <v>815</v>
      </c>
      <c r="J7" s="9">
        <v>0</v>
      </c>
      <c r="K7" s="9">
        <v>431</v>
      </c>
      <c r="L7" s="9">
        <v>431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/>
      <c r="AB7" s="9"/>
      <c r="AC7" s="9">
        <v>0</v>
      </c>
      <c r="AD7" s="9">
        <v>0</v>
      </c>
      <c r="AE7" s="9">
        <v>0</v>
      </c>
      <c r="AG7" s="35"/>
    </row>
    <row r="8" spans="1:33" ht="45" customHeight="1">
      <c r="A8" s="8" t="s">
        <v>19</v>
      </c>
      <c r="B8" s="9">
        <v>975</v>
      </c>
      <c r="C8" s="9">
        <v>975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320</v>
      </c>
      <c r="L8" s="9">
        <v>320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/>
      <c r="W8" s="9">
        <v>0</v>
      </c>
      <c r="X8" s="9">
        <v>0</v>
      </c>
      <c r="Y8" s="9"/>
      <c r="Z8" s="9">
        <v>0</v>
      </c>
      <c r="AA8" s="9"/>
      <c r="AB8" s="9"/>
      <c r="AC8" s="9">
        <v>0</v>
      </c>
      <c r="AD8" s="9"/>
      <c r="AE8" s="9"/>
      <c r="AG8" s="35"/>
    </row>
    <row r="9" spans="1:33" ht="45" customHeight="1">
      <c r="A9" s="8" t="s">
        <v>20</v>
      </c>
      <c r="B9" s="9">
        <v>1000</v>
      </c>
      <c r="C9" s="9">
        <v>880</v>
      </c>
      <c r="D9" s="9">
        <v>120</v>
      </c>
      <c r="E9" s="9">
        <v>850</v>
      </c>
      <c r="F9" s="9">
        <v>850</v>
      </c>
      <c r="G9" s="9">
        <v>0</v>
      </c>
      <c r="H9" s="9">
        <v>463</v>
      </c>
      <c r="I9" s="9">
        <v>463</v>
      </c>
      <c r="J9" s="9">
        <v>0</v>
      </c>
      <c r="K9" s="9">
        <v>603</v>
      </c>
      <c r="L9" s="9">
        <v>600</v>
      </c>
      <c r="M9" s="9">
        <v>3</v>
      </c>
      <c r="N9" s="9">
        <v>0</v>
      </c>
      <c r="O9" s="9">
        <v>0</v>
      </c>
      <c r="P9" s="9">
        <v>0</v>
      </c>
      <c r="Q9" s="9">
        <v>700</v>
      </c>
      <c r="R9" s="9">
        <v>700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/>
      <c r="AB9" s="9"/>
      <c r="AC9" s="9">
        <v>0</v>
      </c>
      <c r="AD9" s="9">
        <v>0</v>
      </c>
      <c r="AE9" s="9">
        <v>0</v>
      </c>
      <c r="AG9" s="35"/>
    </row>
    <row r="10" spans="1:33" ht="45" customHeight="1">
      <c r="A10" s="8" t="s">
        <v>21</v>
      </c>
      <c r="B10" s="9">
        <v>2500</v>
      </c>
      <c r="C10" s="9">
        <v>2500</v>
      </c>
      <c r="D10" s="9">
        <v>0</v>
      </c>
      <c r="E10" s="9">
        <v>0</v>
      </c>
      <c r="F10" s="9">
        <v>0</v>
      </c>
      <c r="G10" s="9">
        <v>0</v>
      </c>
      <c r="H10" s="9">
        <v>10964</v>
      </c>
      <c r="I10" s="9">
        <v>8475</v>
      </c>
      <c r="J10" s="9">
        <v>2489</v>
      </c>
      <c r="K10" s="9">
        <v>3838</v>
      </c>
      <c r="L10" s="9">
        <v>3838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/>
      <c r="V10" s="9"/>
      <c r="W10" s="9">
        <v>0</v>
      </c>
      <c r="X10" s="9"/>
      <c r="Y10" s="9"/>
      <c r="Z10" s="9">
        <v>0</v>
      </c>
      <c r="AA10" s="9"/>
      <c r="AB10" s="9"/>
      <c r="AC10" s="9">
        <v>0</v>
      </c>
      <c r="AD10" s="9"/>
      <c r="AE10" s="9"/>
      <c r="AG10" s="35"/>
    </row>
    <row r="11" spans="1:33" ht="45" customHeight="1">
      <c r="A11" s="8" t="s">
        <v>22</v>
      </c>
      <c r="B11" s="9">
        <v>6000</v>
      </c>
      <c r="C11" s="9">
        <v>6000</v>
      </c>
      <c r="D11" s="9">
        <v>0</v>
      </c>
      <c r="E11" s="9">
        <v>3000</v>
      </c>
      <c r="F11" s="9">
        <v>2750</v>
      </c>
      <c r="G11" s="9">
        <v>250</v>
      </c>
      <c r="H11" s="9">
        <v>8717</v>
      </c>
      <c r="I11" s="9">
        <v>8717</v>
      </c>
      <c r="J11" s="9">
        <v>0</v>
      </c>
      <c r="K11" s="9">
        <v>2000</v>
      </c>
      <c r="L11" s="9">
        <v>1840</v>
      </c>
      <c r="M11" s="9">
        <v>160</v>
      </c>
      <c r="N11" s="9">
        <v>0</v>
      </c>
      <c r="O11" s="9">
        <v>0</v>
      </c>
      <c r="P11" s="9">
        <v>0</v>
      </c>
      <c r="Q11" s="9">
        <v>2709</v>
      </c>
      <c r="R11" s="9">
        <v>2709</v>
      </c>
      <c r="S11" s="9">
        <v>0</v>
      </c>
      <c r="T11" s="9">
        <v>0</v>
      </c>
      <c r="U11" s="9"/>
      <c r="V11" s="9"/>
      <c r="W11" s="9">
        <v>0</v>
      </c>
      <c r="X11" s="9"/>
      <c r="Y11" s="9"/>
      <c r="Z11" s="9">
        <v>0</v>
      </c>
      <c r="AA11" s="9"/>
      <c r="AB11" s="9"/>
      <c r="AC11" s="9">
        <v>0</v>
      </c>
      <c r="AD11" s="9"/>
      <c r="AE11" s="9"/>
      <c r="AG11" s="35"/>
    </row>
    <row r="12" spans="1:33" ht="45" customHeight="1">
      <c r="A12" s="8" t="s">
        <v>23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420</v>
      </c>
      <c r="I12" s="9">
        <v>420</v>
      </c>
      <c r="J12" s="9">
        <v>0</v>
      </c>
      <c r="K12" s="9">
        <v>350</v>
      </c>
      <c r="L12" s="9">
        <v>348</v>
      </c>
      <c r="M12" s="9">
        <v>2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/>
      <c r="V12" s="9"/>
      <c r="W12" s="9">
        <v>0</v>
      </c>
      <c r="X12" s="9"/>
      <c r="Y12" s="9"/>
      <c r="Z12" s="9">
        <v>0</v>
      </c>
      <c r="AA12" s="9"/>
      <c r="AB12" s="9"/>
      <c r="AC12" s="9">
        <v>0</v>
      </c>
      <c r="AD12" s="9"/>
      <c r="AE12" s="9"/>
      <c r="AG12" s="35"/>
    </row>
    <row r="13" spans="1:33" ht="45" customHeight="1">
      <c r="A13" s="8" t="s">
        <v>24</v>
      </c>
      <c r="B13" s="9">
        <v>1800</v>
      </c>
      <c r="C13" s="9">
        <v>1800</v>
      </c>
      <c r="D13" s="9">
        <v>0</v>
      </c>
      <c r="E13" s="9">
        <v>0</v>
      </c>
      <c r="F13" s="9">
        <v>0</v>
      </c>
      <c r="G13" s="9">
        <v>0</v>
      </c>
      <c r="H13" s="9">
        <v>12312</v>
      </c>
      <c r="I13" s="9">
        <v>12312</v>
      </c>
      <c r="J13" s="9">
        <v>0</v>
      </c>
      <c r="K13" s="9">
        <v>971</v>
      </c>
      <c r="L13" s="9">
        <v>971</v>
      </c>
      <c r="M13" s="9">
        <v>0</v>
      </c>
      <c r="N13" s="9">
        <v>0</v>
      </c>
      <c r="O13" s="9">
        <v>0</v>
      </c>
      <c r="P13" s="9">
        <v>0</v>
      </c>
      <c r="Q13" s="9">
        <v>4229</v>
      </c>
      <c r="R13" s="9">
        <v>4229</v>
      </c>
      <c r="S13" s="9">
        <v>0</v>
      </c>
      <c r="T13" s="9">
        <v>0</v>
      </c>
      <c r="U13" s="9"/>
      <c r="V13" s="9"/>
      <c r="W13" s="9">
        <v>0</v>
      </c>
      <c r="X13" s="9"/>
      <c r="Y13" s="9"/>
      <c r="Z13" s="9">
        <v>0</v>
      </c>
      <c r="AA13" s="9"/>
      <c r="AB13" s="9"/>
      <c r="AC13" s="9">
        <v>0</v>
      </c>
      <c r="AD13" s="9"/>
      <c r="AE13" s="9"/>
      <c r="AG13" s="35"/>
    </row>
    <row r="14" spans="1:33" ht="45" customHeight="1">
      <c r="A14" s="8" t="s">
        <v>25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246</v>
      </c>
      <c r="L14" s="9">
        <v>246</v>
      </c>
      <c r="M14" s="9">
        <v>0</v>
      </c>
      <c r="N14" s="9">
        <v>0</v>
      </c>
      <c r="O14" s="9">
        <v>0</v>
      </c>
      <c r="P14" s="9"/>
      <c r="Q14" s="9">
        <v>0</v>
      </c>
      <c r="R14" s="9"/>
      <c r="S14" s="9"/>
      <c r="T14" s="9">
        <v>0</v>
      </c>
      <c r="U14" s="9"/>
      <c r="V14" s="9"/>
      <c r="W14" s="9">
        <v>0</v>
      </c>
      <c r="X14" s="9"/>
      <c r="Y14" s="9"/>
      <c r="Z14" s="9">
        <v>0</v>
      </c>
      <c r="AA14" s="9"/>
      <c r="AB14" s="9"/>
      <c r="AC14" s="9">
        <v>0</v>
      </c>
      <c r="AD14" s="9"/>
      <c r="AE14" s="9"/>
      <c r="AG14" s="35"/>
    </row>
    <row r="15" spans="1:33" ht="45" customHeight="1">
      <c r="A15" s="8" t="s">
        <v>26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477</v>
      </c>
      <c r="I15" s="9">
        <v>477</v>
      </c>
      <c r="J15" s="9">
        <v>0</v>
      </c>
      <c r="K15" s="9">
        <v>300</v>
      </c>
      <c r="L15" s="9">
        <v>297</v>
      </c>
      <c r="M15" s="9">
        <v>3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/>
      <c r="T15" s="9">
        <v>0</v>
      </c>
      <c r="U15" s="9"/>
      <c r="V15" s="9"/>
      <c r="W15" s="9">
        <v>0</v>
      </c>
      <c r="X15" s="9"/>
      <c r="Y15" s="9"/>
      <c r="Z15" s="9">
        <v>0</v>
      </c>
      <c r="AA15" s="9"/>
      <c r="AB15" s="9"/>
      <c r="AC15" s="9">
        <v>0</v>
      </c>
      <c r="AD15" s="9"/>
      <c r="AE15" s="9"/>
      <c r="AG15" s="35"/>
    </row>
    <row r="16" spans="1:33" ht="45" customHeight="1">
      <c r="A16" s="8" t="s">
        <v>27</v>
      </c>
      <c r="B16" s="9">
        <v>4300</v>
      </c>
      <c r="C16" s="9">
        <v>4240</v>
      </c>
      <c r="D16" s="9">
        <v>60</v>
      </c>
      <c r="E16" s="9">
        <v>0</v>
      </c>
      <c r="F16" s="9">
        <v>0</v>
      </c>
      <c r="G16" s="9">
        <v>0</v>
      </c>
      <c r="H16" s="9">
        <v>624</v>
      </c>
      <c r="I16" s="9">
        <v>624</v>
      </c>
      <c r="J16" s="9">
        <v>0</v>
      </c>
      <c r="K16" s="9">
        <v>1400</v>
      </c>
      <c r="L16" s="9">
        <v>1400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/>
      <c r="T16" s="9">
        <v>0</v>
      </c>
      <c r="U16" s="9"/>
      <c r="V16" s="9"/>
      <c r="W16" s="9">
        <v>0</v>
      </c>
      <c r="X16" s="9"/>
      <c r="Y16" s="9"/>
      <c r="Z16" s="9">
        <v>0</v>
      </c>
      <c r="AA16" s="9"/>
      <c r="AB16" s="9"/>
      <c r="AC16" s="9">
        <v>0</v>
      </c>
      <c r="AD16" s="9"/>
      <c r="AE16" s="9"/>
      <c r="AG16" s="35"/>
    </row>
    <row r="17" spans="1:33" ht="45" customHeight="1">
      <c r="A17" s="8" t="s">
        <v>28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450</v>
      </c>
      <c r="L17" s="9">
        <v>450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/>
      <c r="T17" s="9">
        <v>0</v>
      </c>
      <c r="U17" s="9"/>
      <c r="V17" s="9"/>
      <c r="W17" s="9">
        <v>0</v>
      </c>
      <c r="X17" s="9"/>
      <c r="Y17" s="9"/>
      <c r="Z17" s="9">
        <v>0</v>
      </c>
      <c r="AA17" s="9"/>
      <c r="AB17" s="9"/>
      <c r="AC17" s="9">
        <v>0</v>
      </c>
      <c r="AD17" s="9"/>
      <c r="AE17" s="9"/>
      <c r="AG17" s="35"/>
    </row>
    <row r="18" spans="1:33" ht="45" customHeight="1">
      <c r="A18" s="8" t="s">
        <v>29</v>
      </c>
      <c r="B18" s="9">
        <v>200</v>
      </c>
      <c r="C18" s="9">
        <v>200</v>
      </c>
      <c r="D18" s="9">
        <v>0</v>
      </c>
      <c r="E18" s="9">
        <v>0</v>
      </c>
      <c r="F18" s="9">
        <v>0</v>
      </c>
      <c r="G18" s="9">
        <v>0</v>
      </c>
      <c r="H18" s="9">
        <v>867</v>
      </c>
      <c r="I18" s="9">
        <v>867</v>
      </c>
      <c r="J18" s="9">
        <v>0</v>
      </c>
      <c r="K18" s="9">
        <v>420</v>
      </c>
      <c r="L18" s="9">
        <v>420</v>
      </c>
      <c r="M18" s="9">
        <v>0</v>
      </c>
      <c r="N18" s="9">
        <v>0</v>
      </c>
      <c r="O18" s="9">
        <v>0</v>
      </c>
      <c r="P18" s="9"/>
      <c r="Q18" s="9">
        <v>0</v>
      </c>
      <c r="R18" s="9"/>
      <c r="S18" s="9"/>
      <c r="T18" s="9">
        <v>0</v>
      </c>
      <c r="U18" s="9"/>
      <c r="V18" s="9"/>
      <c r="W18" s="9">
        <v>0</v>
      </c>
      <c r="X18" s="9"/>
      <c r="Y18" s="9"/>
      <c r="Z18" s="9">
        <v>0</v>
      </c>
      <c r="AA18" s="9"/>
      <c r="AB18" s="9"/>
      <c r="AC18" s="9">
        <v>0</v>
      </c>
      <c r="AD18" s="9"/>
      <c r="AE18" s="9"/>
      <c r="AG18" s="35"/>
    </row>
    <row r="19" spans="1:33" ht="45" customHeight="1">
      <c r="A19" s="8" t="s">
        <v>30</v>
      </c>
      <c r="B19" s="9">
        <v>600</v>
      </c>
      <c r="C19" s="9">
        <v>600</v>
      </c>
      <c r="D19" s="9">
        <v>0</v>
      </c>
      <c r="E19" s="9">
        <v>0</v>
      </c>
      <c r="F19" s="9">
        <v>0</v>
      </c>
      <c r="G19" s="9">
        <v>0</v>
      </c>
      <c r="H19" s="9">
        <v>3236</v>
      </c>
      <c r="I19" s="9">
        <v>1389</v>
      </c>
      <c r="J19" s="9">
        <v>1847</v>
      </c>
      <c r="K19" s="9">
        <v>500</v>
      </c>
      <c r="L19" s="9">
        <v>470</v>
      </c>
      <c r="M19" s="9">
        <v>30</v>
      </c>
      <c r="N19" s="9">
        <v>0</v>
      </c>
      <c r="O19" s="9">
        <v>0</v>
      </c>
      <c r="P19" s="9"/>
      <c r="Q19" s="9">
        <v>0</v>
      </c>
      <c r="R19" s="9"/>
      <c r="S19" s="9"/>
      <c r="T19" s="9">
        <v>0</v>
      </c>
      <c r="U19" s="9"/>
      <c r="V19" s="9"/>
      <c r="W19" s="9">
        <v>0</v>
      </c>
      <c r="X19" s="9"/>
      <c r="Y19" s="9"/>
      <c r="Z19" s="9">
        <v>0</v>
      </c>
      <c r="AA19" s="9"/>
      <c r="AB19" s="9"/>
      <c r="AC19" s="9">
        <v>0</v>
      </c>
      <c r="AD19" s="9"/>
      <c r="AE19" s="9"/>
      <c r="AG19" s="35"/>
    </row>
    <row r="20" spans="1:33" ht="45" customHeight="1">
      <c r="A20" s="8" t="s">
        <v>31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1033</v>
      </c>
      <c r="I20" s="9">
        <v>1033</v>
      </c>
      <c r="J20" s="9">
        <v>0</v>
      </c>
      <c r="K20" s="9">
        <v>550</v>
      </c>
      <c r="L20" s="9">
        <v>550</v>
      </c>
      <c r="M20" s="9">
        <v>0</v>
      </c>
      <c r="N20" s="9">
        <v>0</v>
      </c>
      <c r="O20" s="9"/>
      <c r="P20" s="9"/>
      <c r="Q20" s="9">
        <v>0</v>
      </c>
      <c r="R20" s="9"/>
      <c r="S20" s="9"/>
      <c r="T20" s="9">
        <v>0</v>
      </c>
      <c r="U20" s="9"/>
      <c r="V20" s="9"/>
      <c r="W20" s="9">
        <v>0</v>
      </c>
      <c r="X20" s="9"/>
      <c r="Y20" s="9"/>
      <c r="Z20" s="9">
        <v>0</v>
      </c>
      <c r="AA20" s="9"/>
      <c r="AB20" s="9"/>
      <c r="AC20" s="9">
        <v>0</v>
      </c>
      <c r="AD20" s="9"/>
      <c r="AE20" s="9"/>
      <c r="AG20" s="35"/>
    </row>
    <row r="21" spans="1:33" ht="45" customHeight="1">
      <c r="A21" s="8" t="s">
        <v>32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1368</v>
      </c>
      <c r="I21" s="9">
        <v>1368</v>
      </c>
      <c r="J21" s="9">
        <v>0</v>
      </c>
      <c r="K21" s="9">
        <v>380</v>
      </c>
      <c r="L21" s="9">
        <v>380</v>
      </c>
      <c r="M21" s="9">
        <v>0</v>
      </c>
      <c r="N21" s="9">
        <v>0</v>
      </c>
      <c r="O21" s="9"/>
      <c r="P21" s="9"/>
      <c r="Q21" s="9">
        <v>0</v>
      </c>
      <c r="R21" s="9"/>
      <c r="S21" s="9"/>
      <c r="T21" s="9">
        <v>0</v>
      </c>
      <c r="U21" s="9"/>
      <c r="V21" s="9"/>
      <c r="W21" s="9">
        <v>0</v>
      </c>
      <c r="X21" s="9"/>
      <c r="Y21" s="9"/>
      <c r="Z21" s="9">
        <v>0</v>
      </c>
      <c r="AA21" s="9"/>
      <c r="AB21" s="9"/>
      <c r="AC21" s="9">
        <v>0</v>
      </c>
      <c r="AD21" s="9"/>
      <c r="AE21" s="9"/>
      <c r="AG21" s="35"/>
    </row>
    <row r="22" spans="1:33" ht="45" customHeight="1">
      <c r="A22" s="8" t="s">
        <v>33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700</v>
      </c>
      <c r="L22" s="9">
        <v>686</v>
      </c>
      <c r="M22" s="9">
        <v>14</v>
      </c>
      <c r="N22" s="9">
        <v>0</v>
      </c>
      <c r="O22" s="9"/>
      <c r="P22" s="9"/>
      <c r="Q22" s="9">
        <v>0</v>
      </c>
      <c r="R22" s="9"/>
      <c r="S22" s="9"/>
      <c r="T22" s="9">
        <v>0</v>
      </c>
      <c r="U22" s="9"/>
      <c r="V22" s="9"/>
      <c r="W22" s="9">
        <v>0</v>
      </c>
      <c r="X22" s="9"/>
      <c r="Y22" s="9"/>
      <c r="Z22" s="9">
        <v>0</v>
      </c>
      <c r="AA22" s="9"/>
      <c r="AB22" s="9"/>
      <c r="AC22" s="9">
        <v>0</v>
      </c>
      <c r="AD22" s="9"/>
      <c r="AE22" s="9"/>
      <c r="AG22" s="35"/>
    </row>
    <row r="23" spans="1:33" ht="45" customHeight="1">
      <c r="A23" s="8" t="s">
        <v>34</v>
      </c>
      <c r="B23" s="9">
        <v>1275</v>
      </c>
      <c r="C23" s="9">
        <v>1275</v>
      </c>
      <c r="D23" s="9">
        <v>0</v>
      </c>
      <c r="E23" s="9">
        <v>0</v>
      </c>
      <c r="F23" s="9">
        <v>0</v>
      </c>
      <c r="G23" s="9">
        <v>0</v>
      </c>
      <c r="H23" s="9">
        <v>520</v>
      </c>
      <c r="I23" s="9">
        <v>364</v>
      </c>
      <c r="J23" s="9">
        <v>156</v>
      </c>
      <c r="K23" s="9">
        <v>1378</v>
      </c>
      <c r="L23" s="9">
        <v>1366</v>
      </c>
      <c r="M23" s="9">
        <v>12</v>
      </c>
      <c r="N23" s="9">
        <v>0</v>
      </c>
      <c r="O23" s="9"/>
      <c r="P23" s="9"/>
      <c r="Q23" s="9">
        <v>0</v>
      </c>
      <c r="R23" s="9"/>
      <c r="S23" s="9"/>
      <c r="T23" s="9">
        <v>0</v>
      </c>
      <c r="U23" s="9"/>
      <c r="V23" s="9"/>
      <c r="W23" s="9">
        <v>0</v>
      </c>
      <c r="X23" s="9"/>
      <c r="Y23" s="9"/>
      <c r="Z23" s="9">
        <v>0</v>
      </c>
      <c r="AA23" s="9"/>
      <c r="AB23" s="9"/>
      <c r="AC23" s="9">
        <v>0</v>
      </c>
      <c r="AD23" s="9"/>
      <c r="AE23" s="9"/>
      <c r="AG23" s="35"/>
    </row>
    <row r="24" spans="1:33" ht="45" customHeight="1">
      <c r="A24" s="8" t="s">
        <v>35</v>
      </c>
      <c r="B24" s="9">
        <v>1585</v>
      </c>
      <c r="C24" s="9">
        <v>1560</v>
      </c>
      <c r="D24" s="9">
        <v>25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513</v>
      </c>
      <c r="L24" s="9">
        <v>513</v>
      </c>
      <c r="M24" s="9">
        <v>0</v>
      </c>
      <c r="N24" s="9">
        <v>0</v>
      </c>
      <c r="O24" s="9"/>
      <c r="P24" s="9"/>
      <c r="Q24" s="9">
        <v>0</v>
      </c>
      <c r="R24" s="9"/>
      <c r="S24" s="9"/>
      <c r="T24" s="9">
        <v>0</v>
      </c>
      <c r="U24" s="9"/>
      <c r="V24" s="9"/>
      <c r="W24" s="9">
        <v>0</v>
      </c>
      <c r="X24" s="9"/>
      <c r="Y24" s="9"/>
      <c r="Z24" s="9">
        <v>0</v>
      </c>
      <c r="AA24" s="9"/>
      <c r="AB24" s="9"/>
      <c r="AC24" s="9">
        <v>0</v>
      </c>
      <c r="AD24" s="9"/>
      <c r="AE24" s="9"/>
      <c r="AG24" s="35"/>
    </row>
    <row r="25" spans="1:33" ht="45" customHeight="1">
      <c r="A25" s="8" t="s">
        <v>36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376</v>
      </c>
      <c r="I25" s="9">
        <v>376</v>
      </c>
      <c r="J25" s="9">
        <v>0</v>
      </c>
      <c r="K25" s="9">
        <v>710</v>
      </c>
      <c r="L25" s="9">
        <v>710</v>
      </c>
      <c r="M25" s="9">
        <v>0</v>
      </c>
      <c r="N25" s="9">
        <v>0</v>
      </c>
      <c r="O25" s="9"/>
      <c r="P25" s="9"/>
      <c r="Q25" s="9">
        <v>0</v>
      </c>
      <c r="R25" s="9"/>
      <c r="S25" s="9"/>
      <c r="T25" s="9">
        <v>0</v>
      </c>
      <c r="U25" s="9"/>
      <c r="V25" s="9"/>
      <c r="W25" s="9">
        <v>0</v>
      </c>
      <c r="X25" s="9"/>
      <c r="Y25" s="9"/>
      <c r="Z25" s="9">
        <v>0</v>
      </c>
      <c r="AA25" s="9"/>
      <c r="AB25" s="9"/>
      <c r="AC25" s="9">
        <v>0</v>
      </c>
      <c r="AD25" s="9"/>
      <c r="AE25" s="9"/>
      <c r="AG25" s="35"/>
    </row>
    <row r="26" spans="1:33" ht="45" customHeight="1">
      <c r="A26" s="8" t="s">
        <v>37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158</v>
      </c>
      <c r="L26" s="9">
        <v>158</v>
      </c>
      <c r="M26" s="9">
        <v>0</v>
      </c>
      <c r="N26" s="9">
        <v>0</v>
      </c>
      <c r="O26" s="9"/>
      <c r="P26" s="9"/>
      <c r="Q26" s="9">
        <v>0</v>
      </c>
      <c r="R26" s="9"/>
      <c r="S26" s="9"/>
      <c r="T26" s="9">
        <v>0</v>
      </c>
      <c r="U26" s="9"/>
      <c r="V26" s="9"/>
      <c r="W26" s="9">
        <v>0</v>
      </c>
      <c r="X26" s="9"/>
      <c r="Y26" s="9"/>
      <c r="Z26" s="9">
        <v>0</v>
      </c>
      <c r="AA26" s="9"/>
      <c r="AB26" s="9"/>
      <c r="AC26" s="9">
        <v>0</v>
      </c>
      <c r="AD26" s="9"/>
      <c r="AE26" s="9"/>
      <c r="AG26" s="35"/>
    </row>
    <row r="27" spans="1:33" ht="45" customHeight="1">
      <c r="A27" s="8" t="s">
        <v>38</v>
      </c>
      <c r="B27" s="9">
        <v>720</v>
      </c>
      <c r="C27" s="9">
        <v>720</v>
      </c>
      <c r="D27" s="9">
        <v>0</v>
      </c>
      <c r="E27" s="9">
        <v>0</v>
      </c>
      <c r="F27" s="9">
        <v>0</v>
      </c>
      <c r="G27" s="9">
        <v>0</v>
      </c>
      <c r="H27" s="9">
        <v>3693</v>
      </c>
      <c r="I27" s="9">
        <v>2983</v>
      </c>
      <c r="J27" s="9">
        <v>710</v>
      </c>
      <c r="K27" s="9">
        <v>1262</v>
      </c>
      <c r="L27" s="9">
        <v>1242</v>
      </c>
      <c r="M27" s="9">
        <v>20</v>
      </c>
      <c r="N27" s="9">
        <v>0</v>
      </c>
      <c r="O27" s="9"/>
      <c r="P27" s="9"/>
      <c r="Q27" s="9">
        <v>0</v>
      </c>
      <c r="R27" s="9"/>
      <c r="S27" s="9"/>
      <c r="T27" s="9">
        <v>0</v>
      </c>
      <c r="U27" s="9"/>
      <c r="V27" s="9"/>
      <c r="W27" s="9">
        <v>0</v>
      </c>
      <c r="X27" s="9"/>
      <c r="Y27" s="9"/>
      <c r="Z27" s="9">
        <v>0</v>
      </c>
      <c r="AA27" s="9"/>
      <c r="AB27" s="9"/>
      <c r="AC27" s="9">
        <v>0</v>
      </c>
      <c r="AD27" s="9"/>
      <c r="AE27" s="9"/>
      <c r="AG27" s="35"/>
    </row>
    <row r="28" spans="1:33" ht="45" customHeight="1">
      <c r="A28" s="8" t="s">
        <v>39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210</v>
      </c>
      <c r="L28" s="9">
        <v>210</v>
      </c>
      <c r="M28" s="9">
        <v>0</v>
      </c>
      <c r="N28" s="9">
        <v>0</v>
      </c>
      <c r="O28" s="9"/>
      <c r="P28" s="9"/>
      <c r="Q28" s="9">
        <v>0</v>
      </c>
      <c r="R28" s="9"/>
      <c r="S28" s="9"/>
      <c r="T28" s="9">
        <v>0</v>
      </c>
      <c r="U28" s="9"/>
      <c r="V28" s="9"/>
      <c r="W28" s="9">
        <v>0</v>
      </c>
      <c r="X28" s="9"/>
      <c r="Y28" s="9"/>
      <c r="Z28" s="9">
        <v>0</v>
      </c>
      <c r="AA28" s="9"/>
      <c r="AB28" s="9"/>
      <c r="AC28" s="9">
        <v>0</v>
      </c>
      <c r="AD28" s="9"/>
      <c r="AE28" s="9"/>
      <c r="AG28" s="35"/>
    </row>
    <row r="29" spans="1:33" ht="45" customHeight="1">
      <c r="A29" s="8" t="s">
        <v>40</v>
      </c>
      <c r="B29" s="9">
        <v>1020</v>
      </c>
      <c r="C29" s="9">
        <v>1020</v>
      </c>
      <c r="D29" s="9">
        <v>0</v>
      </c>
      <c r="E29" s="9">
        <v>0</v>
      </c>
      <c r="F29" s="9">
        <v>0</v>
      </c>
      <c r="G29" s="9">
        <v>0</v>
      </c>
      <c r="H29" s="9">
        <v>802</v>
      </c>
      <c r="I29" s="9">
        <v>617</v>
      </c>
      <c r="J29" s="9">
        <v>185</v>
      </c>
      <c r="K29" s="9">
        <v>1200</v>
      </c>
      <c r="L29" s="9">
        <v>1175</v>
      </c>
      <c r="M29" s="9">
        <v>25</v>
      </c>
      <c r="N29" s="9">
        <v>0</v>
      </c>
      <c r="O29" s="9"/>
      <c r="P29" s="9"/>
      <c r="Q29" s="9">
        <v>0</v>
      </c>
      <c r="R29" s="9"/>
      <c r="S29" s="9"/>
      <c r="T29" s="9">
        <v>0</v>
      </c>
      <c r="U29" s="9"/>
      <c r="V29" s="9"/>
      <c r="W29" s="9">
        <v>0</v>
      </c>
      <c r="X29" s="9"/>
      <c r="Y29" s="9"/>
      <c r="Z29" s="9">
        <v>0</v>
      </c>
      <c r="AA29" s="9"/>
      <c r="AB29" s="9"/>
      <c r="AC29" s="9">
        <v>0</v>
      </c>
      <c r="AD29" s="9"/>
      <c r="AE29" s="9"/>
      <c r="AG29" s="35"/>
    </row>
    <row r="30" spans="1:33" ht="45" customHeight="1">
      <c r="A30" s="8" t="s">
        <v>41</v>
      </c>
      <c r="B30" s="9">
        <v>0</v>
      </c>
      <c r="C30" s="9"/>
      <c r="D30" s="9"/>
      <c r="E30" s="9">
        <v>0</v>
      </c>
      <c r="F30" s="9">
        <v>0</v>
      </c>
      <c r="G30" s="9">
        <v>0</v>
      </c>
      <c r="H30" s="9">
        <v>997</v>
      </c>
      <c r="I30" s="9">
        <v>997</v>
      </c>
      <c r="J30" s="9">
        <v>0</v>
      </c>
      <c r="K30" s="9">
        <v>600</v>
      </c>
      <c r="L30" s="9">
        <v>600</v>
      </c>
      <c r="M30" s="9">
        <v>0</v>
      </c>
      <c r="N30" s="9">
        <v>0</v>
      </c>
      <c r="O30" s="9"/>
      <c r="P30" s="9"/>
      <c r="Q30" s="9">
        <v>0</v>
      </c>
      <c r="R30" s="9"/>
      <c r="S30" s="9"/>
      <c r="T30" s="9">
        <v>0</v>
      </c>
      <c r="U30" s="9"/>
      <c r="V30" s="9"/>
      <c r="W30" s="9">
        <v>0</v>
      </c>
      <c r="X30" s="9"/>
      <c r="Y30" s="9"/>
      <c r="Z30" s="9">
        <v>0</v>
      </c>
      <c r="AA30" s="9"/>
      <c r="AB30" s="9"/>
      <c r="AC30" s="9">
        <v>0</v>
      </c>
      <c r="AD30" s="9"/>
      <c r="AE30" s="9"/>
      <c r="AG30" s="35"/>
    </row>
    <row r="31" spans="1:33" ht="45" customHeight="1">
      <c r="A31" s="8" t="s">
        <v>42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207</v>
      </c>
      <c r="I31" s="9">
        <v>207</v>
      </c>
      <c r="J31" s="9">
        <v>0</v>
      </c>
      <c r="K31" s="9">
        <v>0</v>
      </c>
      <c r="L31" s="9"/>
      <c r="M31" s="9"/>
      <c r="N31" s="9">
        <v>0</v>
      </c>
      <c r="O31" s="9"/>
      <c r="P31" s="9"/>
      <c r="Q31" s="9">
        <v>0</v>
      </c>
      <c r="R31" s="9"/>
      <c r="S31" s="9"/>
      <c r="T31" s="9">
        <v>0</v>
      </c>
      <c r="U31" s="9"/>
      <c r="V31" s="9"/>
      <c r="W31" s="9">
        <v>0</v>
      </c>
      <c r="X31" s="9"/>
      <c r="Y31" s="9"/>
      <c r="Z31" s="9">
        <v>0</v>
      </c>
      <c r="AA31" s="9"/>
      <c r="AB31" s="9"/>
      <c r="AC31" s="9">
        <v>0</v>
      </c>
      <c r="AD31" s="9"/>
      <c r="AE31" s="9"/>
      <c r="AG31" s="35"/>
    </row>
    <row r="32" spans="1:33" ht="45" customHeight="1">
      <c r="A32" s="8" t="s">
        <v>43</v>
      </c>
      <c r="B32" s="9">
        <v>1800</v>
      </c>
      <c r="C32" s="9">
        <v>1750</v>
      </c>
      <c r="D32" s="9">
        <v>50</v>
      </c>
      <c r="E32" s="9">
        <v>0</v>
      </c>
      <c r="F32" s="9">
        <v>0</v>
      </c>
      <c r="G32" s="9">
        <v>0</v>
      </c>
      <c r="H32" s="9">
        <v>763</v>
      </c>
      <c r="I32" s="9">
        <v>763</v>
      </c>
      <c r="J32" s="9">
        <v>0</v>
      </c>
      <c r="K32" s="9">
        <v>750</v>
      </c>
      <c r="L32" s="9">
        <v>750</v>
      </c>
      <c r="M32" s="9">
        <v>0</v>
      </c>
      <c r="N32" s="9">
        <v>0</v>
      </c>
      <c r="O32" s="9"/>
      <c r="P32" s="9"/>
      <c r="Q32" s="9">
        <v>0</v>
      </c>
      <c r="R32" s="9"/>
      <c r="S32" s="9"/>
      <c r="T32" s="9">
        <v>0</v>
      </c>
      <c r="U32" s="9"/>
      <c r="V32" s="9"/>
      <c r="W32" s="9">
        <v>0</v>
      </c>
      <c r="X32" s="9"/>
      <c r="Y32" s="9"/>
      <c r="Z32" s="9">
        <v>0</v>
      </c>
      <c r="AA32" s="9"/>
      <c r="AB32" s="9"/>
      <c r="AC32" s="9">
        <v>0</v>
      </c>
      <c r="AD32" s="9"/>
      <c r="AE32" s="9"/>
      <c r="AG32" s="35"/>
    </row>
    <row r="33" spans="1:33" ht="45" customHeight="1">
      <c r="A33" s="8" t="s">
        <v>44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502</v>
      </c>
      <c r="L33" s="9">
        <v>478</v>
      </c>
      <c r="M33" s="9">
        <v>24</v>
      </c>
      <c r="N33" s="9">
        <v>0</v>
      </c>
      <c r="O33" s="9">
        <v>0</v>
      </c>
      <c r="P33" s="9"/>
      <c r="Q33" s="9">
        <v>0</v>
      </c>
      <c r="R33" s="9"/>
      <c r="S33" s="9"/>
      <c r="T33" s="9">
        <v>0</v>
      </c>
      <c r="U33" s="9"/>
      <c r="V33" s="9"/>
      <c r="W33" s="9">
        <v>0</v>
      </c>
      <c r="X33" s="9"/>
      <c r="Y33" s="9"/>
      <c r="Z33" s="9">
        <v>0</v>
      </c>
      <c r="AA33" s="9"/>
      <c r="AB33" s="9"/>
      <c r="AC33" s="9">
        <v>0</v>
      </c>
      <c r="AD33" s="9"/>
      <c r="AE33" s="9"/>
      <c r="AG33" s="35"/>
    </row>
    <row r="34" spans="1:33" ht="45" customHeight="1">
      <c r="A34" s="8" t="s">
        <v>45</v>
      </c>
      <c r="B34" s="9">
        <v>1500</v>
      </c>
      <c r="C34" s="9">
        <v>1500</v>
      </c>
      <c r="D34" s="9">
        <v>0</v>
      </c>
      <c r="E34" s="9">
        <v>0</v>
      </c>
      <c r="F34" s="9">
        <v>0</v>
      </c>
      <c r="G34" s="9">
        <v>0</v>
      </c>
      <c r="H34" s="9">
        <v>853</v>
      </c>
      <c r="I34" s="9">
        <v>837</v>
      </c>
      <c r="J34" s="9">
        <v>16</v>
      </c>
      <c r="K34" s="9">
        <v>685</v>
      </c>
      <c r="L34" s="9">
        <v>685</v>
      </c>
      <c r="M34" s="9">
        <v>0</v>
      </c>
      <c r="N34" s="9">
        <v>0</v>
      </c>
      <c r="O34" s="9"/>
      <c r="P34" s="9"/>
      <c r="Q34" s="9">
        <v>0</v>
      </c>
      <c r="R34" s="9"/>
      <c r="S34" s="9"/>
      <c r="T34" s="9">
        <v>0</v>
      </c>
      <c r="U34" s="9"/>
      <c r="V34" s="9"/>
      <c r="W34" s="9">
        <v>0</v>
      </c>
      <c r="X34" s="9"/>
      <c r="Y34" s="9"/>
      <c r="Z34" s="9">
        <v>0</v>
      </c>
      <c r="AA34" s="9"/>
      <c r="AB34" s="9"/>
      <c r="AC34" s="9">
        <v>0</v>
      </c>
      <c r="AD34" s="9"/>
      <c r="AE34" s="9"/>
      <c r="AG34" s="35"/>
    </row>
    <row r="35" spans="1:33" ht="45" customHeight="1">
      <c r="A35" s="8" t="s">
        <v>46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201</v>
      </c>
      <c r="I35" s="9">
        <v>16</v>
      </c>
      <c r="J35" s="9">
        <v>185</v>
      </c>
      <c r="K35" s="9">
        <v>789</v>
      </c>
      <c r="L35" s="9">
        <v>786</v>
      </c>
      <c r="M35" s="9">
        <v>3</v>
      </c>
      <c r="N35" s="9">
        <v>0</v>
      </c>
      <c r="O35" s="9"/>
      <c r="P35" s="9"/>
      <c r="Q35" s="9">
        <v>0</v>
      </c>
      <c r="R35" s="9"/>
      <c r="S35" s="9"/>
      <c r="T35" s="9">
        <v>0</v>
      </c>
      <c r="U35" s="9"/>
      <c r="V35" s="9"/>
      <c r="W35" s="9">
        <v>0</v>
      </c>
      <c r="X35" s="9"/>
      <c r="Y35" s="9"/>
      <c r="Z35" s="9">
        <v>0</v>
      </c>
      <c r="AA35" s="9"/>
      <c r="AB35" s="9"/>
      <c r="AC35" s="9">
        <v>0</v>
      </c>
      <c r="AD35" s="9"/>
      <c r="AE35" s="9"/>
      <c r="AG35" s="35"/>
    </row>
    <row r="36" spans="1:33" ht="45" customHeight="1">
      <c r="A36" s="8" t="s">
        <v>47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350</v>
      </c>
      <c r="L36" s="9">
        <v>350</v>
      </c>
      <c r="M36" s="9">
        <v>0</v>
      </c>
      <c r="N36" s="9">
        <v>0</v>
      </c>
      <c r="O36" s="9"/>
      <c r="P36" s="9"/>
      <c r="Q36" s="9">
        <v>0</v>
      </c>
      <c r="R36" s="9"/>
      <c r="S36" s="9"/>
      <c r="T36" s="9">
        <v>0</v>
      </c>
      <c r="U36" s="9"/>
      <c r="V36" s="9"/>
      <c r="W36" s="9">
        <v>0</v>
      </c>
      <c r="X36" s="9"/>
      <c r="Y36" s="9"/>
      <c r="Z36" s="9">
        <v>0</v>
      </c>
      <c r="AA36" s="9"/>
      <c r="AB36" s="9"/>
      <c r="AC36" s="9">
        <v>0</v>
      </c>
      <c r="AD36" s="9"/>
      <c r="AE36" s="9"/>
      <c r="AG36" s="35"/>
    </row>
    <row r="37" spans="1:33" ht="45" customHeight="1">
      <c r="A37" s="8" t="s">
        <v>48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1581</v>
      </c>
      <c r="I37" s="9">
        <v>783</v>
      </c>
      <c r="J37" s="9">
        <v>798</v>
      </c>
      <c r="K37" s="9">
        <v>600</v>
      </c>
      <c r="L37" s="9">
        <v>600</v>
      </c>
      <c r="M37" s="9">
        <v>0</v>
      </c>
      <c r="N37" s="9">
        <v>0</v>
      </c>
      <c r="O37" s="9"/>
      <c r="P37" s="9"/>
      <c r="Q37" s="9">
        <v>0</v>
      </c>
      <c r="R37" s="9"/>
      <c r="S37" s="9"/>
      <c r="T37" s="9">
        <v>0</v>
      </c>
      <c r="U37" s="9"/>
      <c r="V37" s="9"/>
      <c r="W37" s="9">
        <v>0</v>
      </c>
      <c r="X37" s="9"/>
      <c r="Y37" s="9"/>
      <c r="Z37" s="9">
        <v>0</v>
      </c>
      <c r="AA37" s="9"/>
      <c r="AB37" s="9"/>
      <c r="AC37" s="9">
        <v>0</v>
      </c>
      <c r="AD37" s="9"/>
      <c r="AE37" s="9"/>
      <c r="AG37" s="35"/>
    </row>
    <row r="38" spans="1:33" ht="45" customHeight="1">
      <c r="A38" s="8" t="s">
        <v>49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374</v>
      </c>
      <c r="I38" s="9">
        <v>284</v>
      </c>
      <c r="J38" s="9">
        <v>90</v>
      </c>
      <c r="K38" s="9">
        <v>0</v>
      </c>
      <c r="L38" s="9">
        <v>0</v>
      </c>
      <c r="M38" s="9">
        <v>0</v>
      </c>
      <c r="N38" s="9">
        <v>0</v>
      </c>
      <c r="O38" s="9"/>
      <c r="P38" s="9"/>
      <c r="Q38" s="9">
        <v>0</v>
      </c>
      <c r="R38" s="9"/>
      <c r="S38" s="9"/>
      <c r="T38" s="9">
        <v>0</v>
      </c>
      <c r="U38" s="9"/>
      <c r="V38" s="9"/>
      <c r="W38" s="9">
        <v>0</v>
      </c>
      <c r="X38" s="9"/>
      <c r="Y38" s="9"/>
      <c r="Z38" s="9">
        <v>0</v>
      </c>
      <c r="AA38" s="9"/>
      <c r="AB38" s="9"/>
      <c r="AC38" s="9">
        <v>0</v>
      </c>
      <c r="AD38" s="9"/>
      <c r="AE38" s="9"/>
      <c r="AG38" s="35"/>
    </row>
    <row r="39" spans="1:33" ht="45" customHeight="1">
      <c r="A39" s="8" t="s">
        <v>50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1685</v>
      </c>
      <c r="I39" s="9">
        <v>1685</v>
      </c>
      <c r="J39" s="9">
        <v>0</v>
      </c>
      <c r="K39" s="9">
        <v>220</v>
      </c>
      <c r="L39" s="9">
        <v>220</v>
      </c>
      <c r="M39" s="9">
        <v>0</v>
      </c>
      <c r="N39" s="9">
        <v>0</v>
      </c>
      <c r="O39" s="9"/>
      <c r="P39" s="9"/>
      <c r="Q39" s="9">
        <v>0</v>
      </c>
      <c r="R39" s="9"/>
      <c r="S39" s="9"/>
      <c r="T39" s="9">
        <v>0</v>
      </c>
      <c r="U39" s="9"/>
      <c r="V39" s="9"/>
      <c r="W39" s="9">
        <v>0</v>
      </c>
      <c r="X39" s="9"/>
      <c r="Y39" s="9"/>
      <c r="Z39" s="9">
        <v>0</v>
      </c>
      <c r="AA39" s="9"/>
      <c r="AB39" s="9"/>
      <c r="AC39" s="9">
        <v>0</v>
      </c>
      <c r="AD39" s="9"/>
      <c r="AE39" s="9"/>
      <c r="AG39" s="35"/>
    </row>
    <row r="40" spans="1:33" ht="45" customHeight="1">
      <c r="A40" s="8" t="s">
        <v>51</v>
      </c>
      <c r="B40" s="9">
        <v>2820</v>
      </c>
      <c r="C40" s="9">
        <v>2805</v>
      </c>
      <c r="D40" s="9">
        <v>15</v>
      </c>
      <c r="E40" s="9">
        <v>1371</v>
      </c>
      <c r="F40" s="9">
        <v>1354</v>
      </c>
      <c r="G40" s="9">
        <v>17</v>
      </c>
      <c r="H40" s="9">
        <v>2120</v>
      </c>
      <c r="I40" s="9">
        <v>2120</v>
      </c>
      <c r="J40" s="9">
        <v>0</v>
      </c>
      <c r="K40" s="9">
        <v>1300</v>
      </c>
      <c r="L40" s="9">
        <v>1300</v>
      </c>
      <c r="M40" s="9">
        <v>0</v>
      </c>
      <c r="N40" s="9">
        <v>0</v>
      </c>
      <c r="O40" s="9">
        <v>0</v>
      </c>
      <c r="P40" s="9">
        <v>0</v>
      </c>
      <c r="Q40" s="9">
        <v>1440</v>
      </c>
      <c r="R40" s="9">
        <v>1440</v>
      </c>
      <c r="S40" s="9">
        <v>0</v>
      </c>
      <c r="T40" s="9">
        <v>0</v>
      </c>
      <c r="U40" s="9">
        <v>0</v>
      </c>
      <c r="V40" s="9"/>
      <c r="W40" s="9">
        <v>0</v>
      </c>
      <c r="X40" s="9">
        <v>0</v>
      </c>
      <c r="Y40" s="9"/>
      <c r="Z40" s="9">
        <v>0</v>
      </c>
      <c r="AA40" s="9"/>
      <c r="AB40" s="9"/>
      <c r="AC40" s="9">
        <v>0</v>
      </c>
      <c r="AD40" s="9"/>
      <c r="AE40" s="9"/>
      <c r="AG40" s="35"/>
    </row>
    <row r="41" spans="1:33" ht="45" customHeight="1">
      <c r="A41" s="8" t="s">
        <v>52</v>
      </c>
      <c r="B41" s="9">
        <v>1200</v>
      </c>
      <c r="C41" s="9">
        <v>1200</v>
      </c>
      <c r="D41" s="9">
        <v>0</v>
      </c>
      <c r="E41" s="9">
        <v>1050</v>
      </c>
      <c r="F41" s="9">
        <v>1050</v>
      </c>
      <c r="G41" s="9">
        <v>0</v>
      </c>
      <c r="H41" s="9">
        <v>1445</v>
      </c>
      <c r="I41" s="9">
        <v>1445</v>
      </c>
      <c r="J41" s="9">
        <v>0</v>
      </c>
      <c r="K41" s="9">
        <v>150</v>
      </c>
      <c r="L41" s="9">
        <v>150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/>
      <c r="V41" s="9"/>
      <c r="W41" s="9">
        <v>0</v>
      </c>
      <c r="X41" s="9"/>
      <c r="Y41" s="9"/>
      <c r="Z41" s="9">
        <v>0</v>
      </c>
      <c r="AA41" s="9"/>
      <c r="AB41" s="9"/>
      <c r="AC41" s="9">
        <v>0</v>
      </c>
      <c r="AD41" s="9"/>
      <c r="AE41" s="9"/>
      <c r="AG41" s="35"/>
    </row>
    <row r="42" spans="1:33" ht="45" customHeight="1">
      <c r="A42" s="8" t="s">
        <v>53</v>
      </c>
      <c r="B42" s="9">
        <v>1000</v>
      </c>
      <c r="C42" s="9">
        <v>0</v>
      </c>
      <c r="D42" s="9">
        <v>1000</v>
      </c>
      <c r="E42" s="9">
        <v>0</v>
      </c>
      <c r="F42" s="9">
        <v>0</v>
      </c>
      <c r="G42" s="9">
        <v>0</v>
      </c>
      <c r="H42" s="9">
        <v>1816</v>
      </c>
      <c r="I42" s="9">
        <v>0</v>
      </c>
      <c r="J42" s="9">
        <v>1816</v>
      </c>
      <c r="K42" s="9">
        <v>500</v>
      </c>
      <c r="L42" s="9">
        <v>0</v>
      </c>
      <c r="M42" s="9">
        <v>500</v>
      </c>
      <c r="N42" s="9">
        <v>0</v>
      </c>
      <c r="O42" s="9">
        <v>0</v>
      </c>
      <c r="P42" s="9"/>
      <c r="Q42" s="9">
        <v>0</v>
      </c>
      <c r="R42" s="9"/>
      <c r="S42" s="9"/>
      <c r="T42" s="9">
        <v>0</v>
      </c>
      <c r="U42" s="9"/>
      <c r="V42" s="9"/>
      <c r="W42" s="9">
        <v>0</v>
      </c>
      <c r="X42" s="9"/>
      <c r="Y42" s="9"/>
      <c r="Z42" s="9">
        <v>0</v>
      </c>
      <c r="AA42" s="9"/>
      <c r="AB42" s="9"/>
      <c r="AC42" s="9">
        <v>0</v>
      </c>
      <c r="AD42" s="9"/>
      <c r="AE42" s="9"/>
      <c r="AG42" s="35"/>
    </row>
    <row r="43" spans="1:33" ht="45" customHeight="1">
      <c r="A43" s="8" t="s">
        <v>54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5708</v>
      </c>
      <c r="I43" s="9">
        <v>4748</v>
      </c>
      <c r="J43" s="9">
        <v>960</v>
      </c>
      <c r="K43" s="9">
        <v>1601</v>
      </c>
      <c r="L43" s="9">
        <v>1572</v>
      </c>
      <c r="M43" s="9">
        <v>29</v>
      </c>
      <c r="N43" s="9">
        <v>0</v>
      </c>
      <c r="O43" s="9">
        <v>0</v>
      </c>
      <c r="P43" s="9">
        <v>0</v>
      </c>
      <c r="Q43" s="9">
        <v>0</v>
      </c>
      <c r="R43" s="9"/>
      <c r="S43" s="9"/>
      <c r="T43" s="9">
        <v>0</v>
      </c>
      <c r="U43" s="9"/>
      <c r="V43" s="9"/>
      <c r="W43" s="9">
        <v>0</v>
      </c>
      <c r="X43" s="9"/>
      <c r="Y43" s="9"/>
      <c r="Z43" s="9">
        <v>0</v>
      </c>
      <c r="AA43" s="9"/>
      <c r="AB43" s="9"/>
      <c r="AC43" s="9">
        <v>0</v>
      </c>
      <c r="AD43" s="9"/>
      <c r="AE43" s="9"/>
      <c r="AG43" s="35"/>
    </row>
    <row r="44" spans="1:33" ht="45" customHeight="1">
      <c r="A44" s="8" t="s">
        <v>55</v>
      </c>
      <c r="B44" s="9">
        <v>3962</v>
      </c>
      <c r="C44" s="9">
        <v>3962</v>
      </c>
      <c r="D44" s="9">
        <v>0</v>
      </c>
      <c r="E44" s="9">
        <v>0</v>
      </c>
      <c r="F44" s="9">
        <v>0</v>
      </c>
      <c r="G44" s="9">
        <v>0</v>
      </c>
      <c r="H44" s="9">
        <v>1756</v>
      </c>
      <c r="I44" s="9">
        <v>1756</v>
      </c>
      <c r="J44" s="9">
        <v>0</v>
      </c>
      <c r="K44" s="9">
        <v>2500</v>
      </c>
      <c r="L44" s="9">
        <v>2500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/>
      <c r="S44" s="9"/>
      <c r="T44" s="9">
        <v>0</v>
      </c>
      <c r="U44" s="9"/>
      <c r="V44" s="9"/>
      <c r="W44" s="9">
        <v>0</v>
      </c>
      <c r="X44" s="9"/>
      <c r="Y44" s="9"/>
      <c r="Z44" s="9">
        <v>0</v>
      </c>
      <c r="AA44" s="9"/>
      <c r="AB44" s="9"/>
      <c r="AC44" s="9">
        <v>0</v>
      </c>
      <c r="AD44" s="9"/>
      <c r="AE44" s="9"/>
      <c r="AG44" s="35"/>
    </row>
    <row r="45" spans="1:33" ht="45" customHeight="1">
      <c r="A45" s="8" t="s">
        <v>56</v>
      </c>
      <c r="B45" s="9">
        <v>0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884</v>
      </c>
      <c r="I45" s="9">
        <v>884</v>
      </c>
      <c r="J45" s="9">
        <v>0</v>
      </c>
      <c r="K45" s="9">
        <v>982</v>
      </c>
      <c r="L45" s="9">
        <v>982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/>
      <c r="S45" s="9"/>
      <c r="T45" s="9">
        <v>0</v>
      </c>
      <c r="U45" s="9"/>
      <c r="V45" s="9"/>
      <c r="W45" s="9">
        <v>0</v>
      </c>
      <c r="X45" s="9"/>
      <c r="Y45" s="9"/>
      <c r="Z45" s="9">
        <v>0</v>
      </c>
      <c r="AA45" s="9"/>
      <c r="AB45" s="9"/>
      <c r="AC45" s="9">
        <v>0</v>
      </c>
      <c r="AD45" s="9"/>
      <c r="AE45" s="9"/>
      <c r="AG45" s="35"/>
    </row>
    <row r="46" spans="1:33" ht="45" customHeight="1">
      <c r="A46" s="8" t="s">
        <v>57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3237</v>
      </c>
      <c r="I46" s="9">
        <v>3237</v>
      </c>
      <c r="J46" s="9">
        <v>0</v>
      </c>
      <c r="K46" s="9">
        <v>2529</v>
      </c>
      <c r="L46" s="9">
        <v>2529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/>
      <c r="AB46" s="9"/>
      <c r="AC46" s="9">
        <v>0</v>
      </c>
      <c r="AD46" s="9"/>
      <c r="AE46" s="9"/>
      <c r="AG46" s="35"/>
    </row>
    <row r="47" spans="1:33" ht="45" customHeight="1">
      <c r="A47" s="8" t="s">
        <v>101</v>
      </c>
      <c r="B47" s="9">
        <v>6500</v>
      </c>
      <c r="C47" s="9">
        <v>6500</v>
      </c>
      <c r="D47" s="9">
        <v>0</v>
      </c>
      <c r="E47" s="9">
        <v>800</v>
      </c>
      <c r="F47" s="9">
        <v>800</v>
      </c>
      <c r="G47" s="9">
        <v>0</v>
      </c>
      <c r="H47" s="9">
        <v>6073</v>
      </c>
      <c r="I47" s="9">
        <v>6073</v>
      </c>
      <c r="J47" s="9">
        <v>0</v>
      </c>
      <c r="K47" s="9">
        <v>1594</v>
      </c>
      <c r="L47" s="9">
        <v>1594</v>
      </c>
      <c r="M47" s="9">
        <v>0</v>
      </c>
      <c r="N47" s="9">
        <v>0</v>
      </c>
      <c r="O47" s="9">
        <v>0</v>
      </c>
      <c r="P47" s="9">
        <v>0</v>
      </c>
      <c r="Q47" s="9">
        <v>165</v>
      </c>
      <c r="R47" s="9">
        <v>165</v>
      </c>
      <c r="S47" s="9">
        <v>0</v>
      </c>
      <c r="T47" s="9">
        <v>0</v>
      </c>
      <c r="U47" s="9"/>
      <c r="V47" s="9"/>
      <c r="W47" s="9">
        <v>0</v>
      </c>
      <c r="X47" s="9"/>
      <c r="Y47" s="9"/>
      <c r="Z47" s="9">
        <v>0</v>
      </c>
      <c r="AA47" s="9"/>
      <c r="AB47" s="9"/>
      <c r="AC47" s="9">
        <v>0</v>
      </c>
      <c r="AD47" s="9"/>
      <c r="AE47" s="9"/>
      <c r="AG47" s="35"/>
    </row>
    <row r="48" spans="1:33" ht="45" customHeight="1">
      <c r="A48" s="8" t="s">
        <v>59</v>
      </c>
      <c r="B48" s="9">
        <v>1980</v>
      </c>
      <c r="C48" s="9">
        <v>1980</v>
      </c>
      <c r="D48" s="9">
        <v>0</v>
      </c>
      <c r="E48" s="9">
        <v>2184</v>
      </c>
      <c r="F48" s="9">
        <v>2184</v>
      </c>
      <c r="G48" s="9">
        <v>0</v>
      </c>
      <c r="H48" s="9">
        <v>7099</v>
      </c>
      <c r="I48" s="9">
        <v>7099</v>
      </c>
      <c r="J48" s="9">
        <v>0</v>
      </c>
      <c r="K48" s="9">
        <v>984</v>
      </c>
      <c r="L48" s="9">
        <v>984</v>
      </c>
      <c r="M48" s="9">
        <v>0</v>
      </c>
      <c r="N48" s="9">
        <v>0</v>
      </c>
      <c r="O48" s="9">
        <v>0</v>
      </c>
      <c r="P48" s="9">
        <v>0</v>
      </c>
      <c r="Q48" s="9">
        <v>217</v>
      </c>
      <c r="R48" s="9">
        <v>217</v>
      </c>
      <c r="S48" s="9">
        <v>0</v>
      </c>
      <c r="T48" s="9">
        <v>0</v>
      </c>
      <c r="U48" s="9"/>
      <c r="V48" s="9"/>
      <c r="W48" s="9">
        <v>0</v>
      </c>
      <c r="X48" s="9"/>
      <c r="Y48" s="9"/>
      <c r="Z48" s="9">
        <v>0</v>
      </c>
      <c r="AA48" s="9"/>
      <c r="AB48" s="9"/>
      <c r="AC48" s="9">
        <v>0</v>
      </c>
      <c r="AD48" s="9"/>
      <c r="AE48" s="9"/>
      <c r="AG48" s="35"/>
    </row>
    <row r="49" spans="1:33" ht="45" customHeight="1">
      <c r="A49" s="8" t="s">
        <v>60</v>
      </c>
      <c r="B49" s="9">
        <v>0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7212</v>
      </c>
      <c r="I49" s="9">
        <v>7212</v>
      </c>
      <c r="J49" s="9">
        <v>0</v>
      </c>
      <c r="K49" s="9">
        <v>2252</v>
      </c>
      <c r="L49" s="9">
        <v>2252</v>
      </c>
      <c r="M49" s="9">
        <v>0</v>
      </c>
      <c r="N49" s="9">
        <v>0</v>
      </c>
      <c r="O49" s="9"/>
      <c r="P49" s="9"/>
      <c r="Q49" s="9">
        <v>0</v>
      </c>
      <c r="R49" s="9"/>
      <c r="S49" s="9"/>
      <c r="T49" s="9">
        <v>0</v>
      </c>
      <c r="U49" s="9"/>
      <c r="V49" s="9"/>
      <c r="W49" s="9">
        <v>0</v>
      </c>
      <c r="X49" s="9"/>
      <c r="Y49" s="9"/>
      <c r="Z49" s="9">
        <v>0</v>
      </c>
      <c r="AA49" s="9"/>
      <c r="AB49" s="9"/>
      <c r="AC49" s="9">
        <v>0</v>
      </c>
      <c r="AD49" s="9"/>
      <c r="AE49" s="9"/>
      <c r="AG49" s="35"/>
    </row>
    <row r="50" spans="1:33" ht="45" customHeight="1">
      <c r="A50" s="8" t="s">
        <v>61</v>
      </c>
      <c r="B50" s="9">
        <v>0</v>
      </c>
      <c r="C50" s="9">
        <v>0</v>
      </c>
      <c r="D50" s="9">
        <v>0</v>
      </c>
      <c r="E50" s="9">
        <v>610</v>
      </c>
      <c r="F50" s="9">
        <v>610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/>
      <c r="AB50" s="9"/>
      <c r="AC50" s="9">
        <v>4300</v>
      </c>
      <c r="AD50" s="9">
        <v>4300</v>
      </c>
      <c r="AE50" s="9"/>
      <c r="AG50" s="35"/>
    </row>
    <row r="51" spans="1:33" ht="45" customHeight="1">
      <c r="A51" s="8" t="s">
        <v>62</v>
      </c>
      <c r="B51" s="9">
        <v>1500</v>
      </c>
      <c r="C51" s="9">
        <v>1500</v>
      </c>
      <c r="D51" s="9">
        <v>0</v>
      </c>
      <c r="E51" s="9">
        <v>1000</v>
      </c>
      <c r="F51" s="9">
        <v>1000</v>
      </c>
      <c r="G51" s="9">
        <v>0</v>
      </c>
      <c r="H51" s="9">
        <v>4755</v>
      </c>
      <c r="I51" s="9">
        <v>4755</v>
      </c>
      <c r="J51" s="9">
        <v>0</v>
      </c>
      <c r="K51" s="9">
        <v>2072</v>
      </c>
      <c r="L51" s="9">
        <v>2072</v>
      </c>
      <c r="M51" s="9">
        <v>0</v>
      </c>
      <c r="N51" s="9">
        <v>0</v>
      </c>
      <c r="O51" s="9">
        <v>0</v>
      </c>
      <c r="P51" s="9">
        <v>0</v>
      </c>
      <c r="Q51" s="9">
        <v>270</v>
      </c>
      <c r="R51" s="9">
        <v>270</v>
      </c>
      <c r="S51" s="9">
        <v>0</v>
      </c>
      <c r="T51" s="9">
        <v>0</v>
      </c>
      <c r="U51" s="9"/>
      <c r="V51" s="9"/>
      <c r="W51" s="9">
        <v>0</v>
      </c>
      <c r="X51" s="9"/>
      <c r="Y51" s="9"/>
      <c r="Z51" s="9">
        <v>0</v>
      </c>
      <c r="AA51" s="9"/>
      <c r="AB51" s="9"/>
      <c r="AC51" s="9">
        <v>0</v>
      </c>
      <c r="AD51" s="9"/>
      <c r="AE51" s="9"/>
      <c r="AG51" s="35"/>
    </row>
    <row r="52" spans="1:33" ht="45" customHeight="1">
      <c r="A52" s="8" t="s">
        <v>63</v>
      </c>
      <c r="B52" s="9">
        <v>1100</v>
      </c>
      <c r="C52" s="9">
        <v>1100</v>
      </c>
      <c r="D52" s="9">
        <v>0</v>
      </c>
      <c r="E52" s="9">
        <v>0</v>
      </c>
      <c r="F52" s="9">
        <v>0</v>
      </c>
      <c r="G52" s="9">
        <v>0</v>
      </c>
      <c r="H52" s="9">
        <v>3956</v>
      </c>
      <c r="I52" s="9">
        <v>3956</v>
      </c>
      <c r="J52" s="9">
        <v>0</v>
      </c>
      <c r="K52" s="9">
        <v>989</v>
      </c>
      <c r="L52" s="9">
        <v>989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/>
      <c r="S52" s="9"/>
      <c r="T52" s="9">
        <v>0</v>
      </c>
      <c r="U52" s="9"/>
      <c r="V52" s="9"/>
      <c r="W52" s="9">
        <v>0</v>
      </c>
      <c r="X52" s="9"/>
      <c r="Y52" s="9"/>
      <c r="Z52" s="9">
        <v>0</v>
      </c>
      <c r="AA52" s="9"/>
      <c r="AB52" s="9"/>
      <c r="AC52" s="9">
        <v>0</v>
      </c>
      <c r="AD52" s="9"/>
      <c r="AE52" s="9"/>
      <c r="AG52" s="35"/>
    </row>
    <row r="53" spans="1:33" ht="45" customHeight="1">
      <c r="A53" s="8" t="s">
        <v>64</v>
      </c>
      <c r="B53" s="9">
        <v>2383</v>
      </c>
      <c r="C53" s="9">
        <v>2383</v>
      </c>
      <c r="D53" s="9">
        <v>0</v>
      </c>
      <c r="E53" s="9">
        <v>0</v>
      </c>
      <c r="F53" s="9">
        <v>0</v>
      </c>
      <c r="G53" s="9">
        <v>0</v>
      </c>
      <c r="H53" s="9">
        <v>2594</v>
      </c>
      <c r="I53" s="9">
        <v>2594</v>
      </c>
      <c r="J53" s="9">
        <v>0</v>
      </c>
      <c r="K53" s="9">
        <v>950</v>
      </c>
      <c r="L53" s="9">
        <v>950</v>
      </c>
      <c r="M53" s="9">
        <v>0</v>
      </c>
      <c r="N53" s="9">
        <v>0</v>
      </c>
      <c r="O53" s="9">
        <v>0</v>
      </c>
      <c r="P53" s="9">
        <v>0</v>
      </c>
      <c r="Q53" s="9">
        <v>2031</v>
      </c>
      <c r="R53" s="9">
        <v>2031</v>
      </c>
      <c r="S53" s="9">
        <v>0</v>
      </c>
      <c r="T53" s="9">
        <v>0</v>
      </c>
      <c r="U53" s="9"/>
      <c r="V53" s="9"/>
      <c r="W53" s="9">
        <v>0</v>
      </c>
      <c r="X53" s="9"/>
      <c r="Y53" s="9"/>
      <c r="Z53" s="9">
        <v>0</v>
      </c>
      <c r="AA53" s="9"/>
      <c r="AB53" s="9"/>
      <c r="AC53" s="9">
        <v>0</v>
      </c>
      <c r="AD53" s="9"/>
      <c r="AE53" s="9"/>
      <c r="AG53" s="35"/>
    </row>
    <row r="54" spans="1:33" ht="45" customHeight="1">
      <c r="A54" s="8" t="s">
        <v>65</v>
      </c>
      <c r="B54" s="9">
        <v>0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5138</v>
      </c>
      <c r="I54" s="9">
        <v>0</v>
      </c>
      <c r="J54" s="9">
        <v>5138</v>
      </c>
      <c r="K54" s="9">
        <v>500</v>
      </c>
      <c r="L54" s="9">
        <v>0</v>
      </c>
      <c r="M54" s="9">
        <v>500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/>
      <c r="V54" s="9"/>
      <c r="W54" s="9">
        <v>0</v>
      </c>
      <c r="X54" s="9"/>
      <c r="Y54" s="9"/>
      <c r="Z54" s="9">
        <v>0</v>
      </c>
      <c r="AA54" s="9"/>
      <c r="AB54" s="9"/>
      <c r="AC54" s="9">
        <v>0</v>
      </c>
      <c r="AD54" s="9"/>
      <c r="AE54" s="9"/>
      <c r="AG54" s="35"/>
    </row>
    <row r="55" spans="1:33" ht="45" customHeight="1">
      <c r="A55" s="8" t="s">
        <v>66</v>
      </c>
      <c r="B55" s="9">
        <v>1304</v>
      </c>
      <c r="C55" s="9">
        <v>0</v>
      </c>
      <c r="D55" s="9">
        <v>1304</v>
      </c>
      <c r="E55" s="9">
        <v>0</v>
      </c>
      <c r="F55" s="9">
        <v>0</v>
      </c>
      <c r="G55" s="9">
        <v>0</v>
      </c>
      <c r="H55" s="9">
        <v>6222</v>
      </c>
      <c r="I55" s="9">
        <v>0</v>
      </c>
      <c r="J55" s="9">
        <v>6222</v>
      </c>
      <c r="K55" s="9">
        <v>300</v>
      </c>
      <c r="L55" s="9">
        <v>0</v>
      </c>
      <c r="M55" s="9">
        <v>300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/>
      <c r="V55" s="9"/>
      <c r="W55" s="9">
        <v>0</v>
      </c>
      <c r="X55" s="9"/>
      <c r="Y55" s="9"/>
      <c r="Z55" s="9">
        <v>0</v>
      </c>
      <c r="AA55" s="9"/>
      <c r="AB55" s="9"/>
      <c r="AC55" s="9">
        <v>0</v>
      </c>
      <c r="AD55" s="9"/>
      <c r="AE55" s="9"/>
      <c r="AG55" s="35"/>
    </row>
    <row r="56" spans="1:33" ht="45" customHeight="1">
      <c r="A56" s="8" t="s">
        <v>67</v>
      </c>
      <c r="B56" s="9">
        <v>7116</v>
      </c>
      <c r="C56" s="9">
        <v>7116</v>
      </c>
      <c r="D56" s="9">
        <v>0</v>
      </c>
      <c r="E56" s="9">
        <v>3500</v>
      </c>
      <c r="F56" s="9">
        <v>3500</v>
      </c>
      <c r="G56" s="9">
        <v>0</v>
      </c>
      <c r="H56" s="9">
        <v>11536</v>
      </c>
      <c r="I56" s="9">
        <v>10799</v>
      </c>
      <c r="J56" s="9">
        <v>737</v>
      </c>
      <c r="K56" s="9">
        <v>5600</v>
      </c>
      <c r="L56" s="9">
        <v>5522</v>
      </c>
      <c r="M56" s="9">
        <v>78</v>
      </c>
      <c r="N56" s="9">
        <v>0</v>
      </c>
      <c r="O56" s="9">
        <v>0</v>
      </c>
      <c r="P56" s="9">
        <v>0</v>
      </c>
      <c r="Q56" s="9">
        <v>0</v>
      </c>
      <c r="R56" s="9"/>
      <c r="S56" s="9"/>
      <c r="T56" s="9">
        <v>0</v>
      </c>
      <c r="U56" s="9"/>
      <c r="V56" s="9"/>
      <c r="W56" s="9">
        <v>0</v>
      </c>
      <c r="X56" s="9"/>
      <c r="Y56" s="9"/>
      <c r="Z56" s="9">
        <v>0</v>
      </c>
      <c r="AA56" s="9"/>
      <c r="AB56" s="9"/>
      <c r="AC56" s="9">
        <v>0</v>
      </c>
      <c r="AD56" s="9"/>
      <c r="AE56" s="9"/>
      <c r="AG56" s="35"/>
    </row>
    <row r="57" spans="1:33" ht="45" customHeight="1">
      <c r="A57" s="8" t="s">
        <v>68</v>
      </c>
      <c r="B57" s="9">
        <v>3431</v>
      </c>
      <c r="C57" s="9">
        <v>3431</v>
      </c>
      <c r="D57" s="9">
        <v>0</v>
      </c>
      <c r="E57" s="9">
        <v>904</v>
      </c>
      <c r="F57" s="9">
        <v>904</v>
      </c>
      <c r="G57" s="9">
        <v>0</v>
      </c>
      <c r="H57" s="9">
        <v>6744</v>
      </c>
      <c r="I57" s="9">
        <v>6744</v>
      </c>
      <c r="J57" s="9">
        <v>0</v>
      </c>
      <c r="K57" s="9">
        <v>2960</v>
      </c>
      <c r="L57" s="9">
        <v>2960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/>
      <c r="S57" s="9"/>
      <c r="T57" s="9">
        <v>0</v>
      </c>
      <c r="U57" s="9"/>
      <c r="V57" s="9"/>
      <c r="W57" s="9">
        <v>0</v>
      </c>
      <c r="X57" s="9"/>
      <c r="Y57" s="9"/>
      <c r="Z57" s="9">
        <v>0</v>
      </c>
      <c r="AA57" s="9"/>
      <c r="AB57" s="9"/>
      <c r="AC57" s="9">
        <v>0</v>
      </c>
      <c r="AD57" s="9"/>
      <c r="AE57" s="9"/>
      <c r="AG57" s="35"/>
    </row>
    <row r="58" spans="1:33" ht="45" customHeight="1">
      <c r="A58" s="8" t="s">
        <v>69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5097</v>
      </c>
      <c r="I58" s="9">
        <v>4674</v>
      </c>
      <c r="J58" s="9">
        <v>423</v>
      </c>
      <c r="K58" s="9">
        <v>3294</v>
      </c>
      <c r="L58" s="9">
        <v>3000</v>
      </c>
      <c r="M58" s="9">
        <v>294</v>
      </c>
      <c r="N58" s="9">
        <v>0</v>
      </c>
      <c r="O58" s="9">
        <v>0</v>
      </c>
      <c r="P58" s="9"/>
      <c r="Q58" s="9">
        <v>0</v>
      </c>
      <c r="R58" s="9"/>
      <c r="S58" s="9"/>
      <c r="T58" s="9">
        <v>0</v>
      </c>
      <c r="U58" s="9"/>
      <c r="V58" s="9"/>
      <c r="W58" s="9">
        <v>0</v>
      </c>
      <c r="X58" s="9"/>
      <c r="Y58" s="9"/>
      <c r="Z58" s="9">
        <v>0</v>
      </c>
      <c r="AA58" s="9"/>
      <c r="AB58" s="9"/>
      <c r="AC58" s="9">
        <v>0</v>
      </c>
      <c r="AD58" s="9"/>
      <c r="AE58" s="9"/>
      <c r="AG58" s="35"/>
    </row>
    <row r="59" spans="1:33" ht="45" customHeight="1">
      <c r="A59" s="8" t="s">
        <v>70</v>
      </c>
      <c r="B59" s="9">
        <v>0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8265</v>
      </c>
      <c r="I59" s="9">
        <v>7349</v>
      </c>
      <c r="J59" s="9">
        <v>916</v>
      </c>
      <c r="K59" s="9">
        <v>1860</v>
      </c>
      <c r="L59" s="9">
        <v>1850</v>
      </c>
      <c r="M59" s="9">
        <v>10</v>
      </c>
      <c r="N59" s="9">
        <v>0</v>
      </c>
      <c r="O59" s="9">
        <v>0</v>
      </c>
      <c r="P59" s="9">
        <v>0</v>
      </c>
      <c r="Q59" s="9">
        <v>0</v>
      </c>
      <c r="R59" s="9"/>
      <c r="S59" s="9"/>
      <c r="T59" s="9">
        <v>0</v>
      </c>
      <c r="U59" s="9"/>
      <c r="V59" s="9"/>
      <c r="W59" s="9">
        <v>0</v>
      </c>
      <c r="X59" s="9"/>
      <c r="Y59" s="9"/>
      <c r="Z59" s="9">
        <v>0</v>
      </c>
      <c r="AA59" s="9"/>
      <c r="AB59" s="9"/>
      <c r="AC59" s="9">
        <v>0</v>
      </c>
      <c r="AD59" s="9"/>
      <c r="AE59" s="9"/>
      <c r="AG59" s="35"/>
    </row>
    <row r="60" spans="1:33" ht="45" customHeight="1">
      <c r="A60" s="8" t="s">
        <v>71</v>
      </c>
      <c r="B60" s="9">
        <v>4500</v>
      </c>
      <c r="C60" s="9">
        <v>4500</v>
      </c>
      <c r="D60" s="9">
        <v>0</v>
      </c>
      <c r="E60" s="9">
        <v>5200</v>
      </c>
      <c r="F60" s="9">
        <v>5200</v>
      </c>
      <c r="G60" s="9">
        <v>0</v>
      </c>
      <c r="H60" s="9">
        <v>5489</v>
      </c>
      <c r="I60" s="9">
        <v>5489</v>
      </c>
      <c r="J60" s="9">
        <v>0</v>
      </c>
      <c r="K60" s="9">
        <v>3850</v>
      </c>
      <c r="L60" s="9">
        <v>3850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/>
      <c r="T60" s="9">
        <v>0</v>
      </c>
      <c r="U60" s="9"/>
      <c r="V60" s="9"/>
      <c r="W60" s="9">
        <v>0</v>
      </c>
      <c r="X60" s="9"/>
      <c r="Y60" s="9"/>
      <c r="Z60" s="9">
        <v>0</v>
      </c>
      <c r="AA60" s="9"/>
      <c r="AB60" s="9"/>
      <c r="AC60" s="9">
        <v>0</v>
      </c>
      <c r="AD60" s="9"/>
      <c r="AE60" s="9"/>
      <c r="AG60" s="35"/>
    </row>
    <row r="61" spans="1:33" ht="45" customHeight="1">
      <c r="A61" s="8" t="s">
        <v>72</v>
      </c>
      <c r="B61" s="9">
        <v>15760</v>
      </c>
      <c r="C61" s="9">
        <v>15760</v>
      </c>
      <c r="D61" s="9">
        <v>0</v>
      </c>
      <c r="E61" s="9">
        <v>9840</v>
      </c>
      <c r="F61" s="9">
        <v>9840</v>
      </c>
      <c r="G61" s="9">
        <v>0</v>
      </c>
      <c r="H61" s="9">
        <v>10251</v>
      </c>
      <c r="I61" s="9">
        <v>10251</v>
      </c>
      <c r="J61" s="9">
        <v>0</v>
      </c>
      <c r="K61" s="9">
        <v>3700</v>
      </c>
      <c r="L61" s="9">
        <v>3700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/>
      <c r="V61" s="9"/>
      <c r="W61" s="9">
        <v>0</v>
      </c>
      <c r="X61" s="9"/>
      <c r="Y61" s="9"/>
      <c r="Z61" s="9">
        <v>0</v>
      </c>
      <c r="AA61" s="9"/>
      <c r="AB61" s="9"/>
      <c r="AC61" s="9">
        <v>0</v>
      </c>
      <c r="AD61" s="9"/>
      <c r="AE61" s="9"/>
      <c r="AG61" s="35"/>
    </row>
    <row r="62" spans="1:33" ht="45" customHeight="1">
      <c r="A62" s="8" t="s">
        <v>73</v>
      </c>
      <c r="B62" s="9">
        <v>2200</v>
      </c>
      <c r="C62" s="9">
        <v>0</v>
      </c>
      <c r="D62" s="9">
        <v>2200</v>
      </c>
      <c r="E62" s="9">
        <v>0</v>
      </c>
      <c r="F62" s="9">
        <v>0</v>
      </c>
      <c r="G62" s="9">
        <v>0</v>
      </c>
      <c r="H62" s="9">
        <v>5172</v>
      </c>
      <c r="I62" s="9">
        <v>0</v>
      </c>
      <c r="J62" s="9">
        <v>5172</v>
      </c>
      <c r="K62" s="9">
        <v>830</v>
      </c>
      <c r="L62" s="9">
        <v>0</v>
      </c>
      <c r="M62" s="9">
        <v>830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/>
      <c r="V62" s="9"/>
      <c r="W62" s="9">
        <v>0</v>
      </c>
      <c r="X62" s="9"/>
      <c r="Y62" s="9"/>
      <c r="Z62" s="9">
        <v>0</v>
      </c>
      <c r="AA62" s="9"/>
      <c r="AB62" s="9"/>
      <c r="AC62" s="9">
        <v>0</v>
      </c>
      <c r="AD62" s="9"/>
      <c r="AE62" s="9"/>
      <c r="AG62" s="35"/>
    </row>
    <row r="63" spans="1:33" ht="45" customHeight="1">
      <c r="A63" s="8" t="s">
        <v>74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994</v>
      </c>
      <c r="I63" s="9">
        <v>0</v>
      </c>
      <c r="J63" s="9">
        <v>994</v>
      </c>
      <c r="K63" s="9">
        <v>550</v>
      </c>
      <c r="L63" s="9">
        <v>0</v>
      </c>
      <c r="M63" s="9">
        <v>550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/>
      <c r="V63" s="9"/>
      <c r="W63" s="9">
        <v>0</v>
      </c>
      <c r="X63" s="9"/>
      <c r="Y63" s="9"/>
      <c r="Z63" s="9">
        <v>0</v>
      </c>
      <c r="AA63" s="9"/>
      <c r="AB63" s="9"/>
      <c r="AC63" s="9">
        <v>0</v>
      </c>
      <c r="AD63" s="9"/>
      <c r="AE63" s="9"/>
      <c r="AG63" s="35"/>
    </row>
    <row r="64" spans="1:33" ht="45" customHeight="1">
      <c r="A64" s="8" t="s">
        <v>75</v>
      </c>
      <c r="B64" s="9">
        <v>4700</v>
      </c>
      <c r="C64" s="9">
        <v>4700</v>
      </c>
      <c r="D64" s="9">
        <v>0</v>
      </c>
      <c r="E64" s="9">
        <v>0</v>
      </c>
      <c r="F64" s="9">
        <v>0</v>
      </c>
      <c r="G64" s="9">
        <v>0</v>
      </c>
      <c r="H64" s="9">
        <v>10655</v>
      </c>
      <c r="I64" s="9">
        <v>10655</v>
      </c>
      <c r="J64" s="9">
        <v>0</v>
      </c>
      <c r="K64" s="9">
        <v>1800</v>
      </c>
      <c r="L64" s="9">
        <v>1800</v>
      </c>
      <c r="M64" s="9">
        <v>0</v>
      </c>
      <c r="N64" s="9">
        <v>0</v>
      </c>
      <c r="O64" s="9">
        <v>0</v>
      </c>
      <c r="P64" s="9">
        <v>0</v>
      </c>
      <c r="Q64" s="9">
        <v>800</v>
      </c>
      <c r="R64" s="9">
        <v>800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979</v>
      </c>
      <c r="AA64" s="9">
        <v>931</v>
      </c>
      <c r="AB64" s="9">
        <v>48</v>
      </c>
      <c r="AC64" s="9">
        <v>2500</v>
      </c>
      <c r="AD64" s="9">
        <v>2500</v>
      </c>
      <c r="AE64" s="9">
        <v>0</v>
      </c>
      <c r="AG64" s="35"/>
    </row>
    <row r="65" spans="1:33" ht="45" customHeight="1">
      <c r="A65" s="8" t="s">
        <v>76</v>
      </c>
      <c r="B65" s="9">
        <v>1469</v>
      </c>
      <c r="C65" s="9">
        <v>1469</v>
      </c>
      <c r="D65" s="9">
        <v>0</v>
      </c>
      <c r="E65" s="9">
        <v>546</v>
      </c>
      <c r="F65" s="9">
        <v>546</v>
      </c>
      <c r="G65" s="9">
        <v>0</v>
      </c>
      <c r="H65" s="9">
        <v>4973</v>
      </c>
      <c r="I65" s="9">
        <v>3552</v>
      </c>
      <c r="J65" s="9">
        <v>1421</v>
      </c>
      <c r="K65" s="9">
        <v>1540</v>
      </c>
      <c r="L65" s="9">
        <v>1540</v>
      </c>
      <c r="M65" s="9">
        <v>0</v>
      </c>
      <c r="N65" s="9">
        <v>0</v>
      </c>
      <c r="O65" s="9">
        <v>0</v>
      </c>
      <c r="P65" s="9">
        <v>0</v>
      </c>
      <c r="Q65" s="9">
        <v>1500</v>
      </c>
      <c r="R65" s="9">
        <v>1500</v>
      </c>
      <c r="S65" s="9">
        <v>0</v>
      </c>
      <c r="T65" s="9">
        <v>0</v>
      </c>
      <c r="U65" s="9"/>
      <c r="V65" s="9"/>
      <c r="W65" s="9">
        <v>0</v>
      </c>
      <c r="X65" s="9"/>
      <c r="Y65" s="9"/>
      <c r="Z65" s="9">
        <v>0</v>
      </c>
      <c r="AA65" s="9"/>
      <c r="AB65" s="9"/>
      <c r="AC65" s="9">
        <v>0</v>
      </c>
      <c r="AD65" s="9"/>
      <c r="AE65" s="9"/>
      <c r="AG65" s="35"/>
    </row>
    <row r="66" spans="1:33" ht="45" customHeight="1">
      <c r="A66" s="8" t="s">
        <v>77</v>
      </c>
      <c r="B66" s="9">
        <v>1500</v>
      </c>
      <c r="C66" s="9">
        <v>0</v>
      </c>
      <c r="D66" s="9">
        <v>1500</v>
      </c>
      <c r="E66" s="9">
        <v>2000</v>
      </c>
      <c r="F66" s="9">
        <v>0</v>
      </c>
      <c r="G66" s="9">
        <v>2000</v>
      </c>
      <c r="H66" s="9">
        <v>3769</v>
      </c>
      <c r="I66" s="9">
        <v>0</v>
      </c>
      <c r="J66" s="9">
        <v>3769</v>
      </c>
      <c r="K66" s="9">
        <v>60</v>
      </c>
      <c r="L66" s="9">
        <v>0</v>
      </c>
      <c r="M66" s="9">
        <v>60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/>
      <c r="W66" s="9">
        <v>0</v>
      </c>
      <c r="X66" s="9">
        <v>0</v>
      </c>
      <c r="Y66" s="9"/>
      <c r="Z66" s="9">
        <v>0</v>
      </c>
      <c r="AA66" s="9"/>
      <c r="AB66" s="9"/>
      <c r="AC66" s="9">
        <v>0</v>
      </c>
      <c r="AD66" s="9"/>
      <c r="AE66" s="9"/>
      <c r="AG66" s="35"/>
    </row>
    <row r="67" spans="1:33" ht="45" customHeight="1">
      <c r="A67" s="8" t="s">
        <v>78</v>
      </c>
      <c r="B67" s="9">
        <v>18741</v>
      </c>
      <c r="C67" s="9">
        <v>18741</v>
      </c>
      <c r="D67" s="9">
        <v>0</v>
      </c>
      <c r="E67" s="9">
        <v>7966</v>
      </c>
      <c r="F67" s="9">
        <v>7966</v>
      </c>
      <c r="G67" s="9">
        <v>0</v>
      </c>
      <c r="H67" s="9">
        <v>9348</v>
      </c>
      <c r="I67" s="9">
        <v>9348</v>
      </c>
      <c r="J67" s="9">
        <v>0</v>
      </c>
      <c r="K67" s="9">
        <v>7000</v>
      </c>
      <c r="L67" s="9">
        <v>7000</v>
      </c>
      <c r="M67" s="9">
        <v>0</v>
      </c>
      <c r="N67" s="9">
        <v>1322</v>
      </c>
      <c r="O67" s="9">
        <v>1322</v>
      </c>
      <c r="P67" s="9">
        <v>0</v>
      </c>
      <c r="Q67" s="9">
        <v>5416</v>
      </c>
      <c r="R67" s="9">
        <v>5416</v>
      </c>
      <c r="S67" s="9">
        <v>0</v>
      </c>
      <c r="T67" s="9">
        <v>0</v>
      </c>
      <c r="U67" s="9">
        <v>0</v>
      </c>
      <c r="V67" s="9"/>
      <c r="W67" s="9">
        <v>0</v>
      </c>
      <c r="X67" s="9">
        <v>0</v>
      </c>
      <c r="Y67" s="9"/>
      <c r="Z67" s="9">
        <v>0</v>
      </c>
      <c r="AA67" s="9"/>
      <c r="AB67" s="9"/>
      <c r="AC67" s="9">
        <v>0</v>
      </c>
      <c r="AD67" s="9"/>
      <c r="AE67" s="9"/>
      <c r="AG67" s="35"/>
    </row>
    <row r="68" spans="1:33" ht="45" customHeight="1">
      <c r="A68" s="8" t="s">
        <v>79</v>
      </c>
      <c r="B68" s="9">
        <v>0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/>
      <c r="AB68" s="9"/>
      <c r="AC68" s="9">
        <v>0</v>
      </c>
      <c r="AD68" s="9"/>
      <c r="AE68" s="9"/>
      <c r="AG68" s="35"/>
    </row>
    <row r="69" spans="1:33" ht="54" customHeight="1">
      <c r="A69" s="8" t="s">
        <v>80</v>
      </c>
      <c r="B69" s="9">
        <v>3443</v>
      </c>
      <c r="C69" s="9">
        <v>3443</v>
      </c>
      <c r="D69" s="9">
        <v>0</v>
      </c>
      <c r="E69" s="9">
        <v>0</v>
      </c>
      <c r="F69" s="9">
        <v>0</v>
      </c>
      <c r="G69" s="9">
        <v>0</v>
      </c>
      <c r="H69" s="9">
        <v>1658</v>
      </c>
      <c r="I69" s="9">
        <v>1658</v>
      </c>
      <c r="J69" s="9">
        <v>0</v>
      </c>
      <c r="K69" s="9">
        <v>600</v>
      </c>
      <c r="L69" s="9">
        <v>600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/>
      <c r="W69" s="9">
        <v>0</v>
      </c>
      <c r="X69" s="9"/>
      <c r="Y69" s="9"/>
      <c r="Z69" s="9">
        <v>0</v>
      </c>
      <c r="AA69" s="9"/>
      <c r="AB69" s="9"/>
      <c r="AC69" s="9">
        <v>0</v>
      </c>
      <c r="AD69" s="9"/>
      <c r="AE69" s="9"/>
      <c r="AG69" s="35"/>
    </row>
    <row r="70" spans="1:33" ht="121.5" customHeight="1">
      <c r="A70" s="8" t="s">
        <v>81</v>
      </c>
      <c r="B70" s="9">
        <v>1200</v>
      </c>
      <c r="C70" s="9">
        <v>1190</v>
      </c>
      <c r="D70" s="9">
        <v>10</v>
      </c>
      <c r="E70" s="9">
        <v>1400</v>
      </c>
      <c r="F70" s="9">
        <v>1360</v>
      </c>
      <c r="G70" s="9">
        <v>40</v>
      </c>
      <c r="H70" s="9">
        <v>1915</v>
      </c>
      <c r="I70" s="9">
        <v>1915</v>
      </c>
      <c r="J70" s="9">
        <v>0</v>
      </c>
      <c r="K70" s="9">
        <v>280</v>
      </c>
      <c r="L70" s="9">
        <v>280</v>
      </c>
      <c r="M70" s="9">
        <v>0</v>
      </c>
      <c r="N70" s="9">
        <v>1000</v>
      </c>
      <c r="O70" s="9">
        <v>1000</v>
      </c>
      <c r="P70" s="9">
        <v>0</v>
      </c>
      <c r="Q70" s="9">
        <v>2100</v>
      </c>
      <c r="R70" s="9">
        <v>2100</v>
      </c>
      <c r="S70" s="9">
        <v>0</v>
      </c>
      <c r="T70" s="9">
        <v>3500</v>
      </c>
      <c r="U70" s="9">
        <v>3480</v>
      </c>
      <c r="V70" s="9">
        <v>20</v>
      </c>
      <c r="W70" s="9">
        <v>120</v>
      </c>
      <c r="X70" s="9">
        <v>30</v>
      </c>
      <c r="Y70" s="9">
        <v>90</v>
      </c>
      <c r="Z70" s="9">
        <v>0</v>
      </c>
      <c r="AA70" s="9"/>
      <c r="AB70" s="9"/>
      <c r="AC70" s="9">
        <v>0</v>
      </c>
      <c r="AD70" s="9"/>
      <c r="AE70" s="9"/>
      <c r="AG70" s="35"/>
    </row>
    <row r="71" spans="1:33" ht="70.5" customHeight="1">
      <c r="A71" s="8" t="s">
        <v>82</v>
      </c>
      <c r="B71" s="9">
        <v>1100</v>
      </c>
      <c r="C71" s="9">
        <v>1100</v>
      </c>
      <c r="D71" s="9">
        <v>0</v>
      </c>
      <c r="E71" s="9">
        <v>0</v>
      </c>
      <c r="F71" s="9">
        <v>0</v>
      </c>
      <c r="G71" s="9">
        <v>0</v>
      </c>
      <c r="H71" s="9">
        <v>1364</v>
      </c>
      <c r="I71" s="9">
        <v>1364</v>
      </c>
      <c r="J71" s="9">
        <v>0</v>
      </c>
      <c r="K71" s="9">
        <v>900</v>
      </c>
      <c r="L71" s="9">
        <v>900</v>
      </c>
      <c r="M71" s="9">
        <v>0</v>
      </c>
      <c r="N71" s="9">
        <v>0</v>
      </c>
      <c r="O71" s="9"/>
      <c r="P71" s="9"/>
      <c r="Q71" s="9">
        <v>800</v>
      </c>
      <c r="R71" s="9">
        <v>800</v>
      </c>
      <c r="S71" s="9"/>
      <c r="T71" s="9">
        <v>0</v>
      </c>
      <c r="U71" s="9"/>
      <c r="V71" s="9"/>
      <c r="W71" s="9">
        <v>0</v>
      </c>
      <c r="X71" s="9"/>
      <c r="Y71" s="9"/>
      <c r="Z71" s="9">
        <v>0</v>
      </c>
      <c r="AA71" s="9"/>
      <c r="AB71" s="9"/>
      <c r="AC71" s="9">
        <v>0</v>
      </c>
      <c r="AD71" s="9"/>
      <c r="AE71" s="9"/>
      <c r="AG71" s="35"/>
    </row>
    <row r="72" spans="1:33" ht="72.75" customHeight="1">
      <c r="A72" s="8" t="s">
        <v>83</v>
      </c>
      <c r="B72" s="9">
        <v>0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11</v>
      </c>
      <c r="I72" s="9">
        <v>11</v>
      </c>
      <c r="J72" s="9">
        <v>0</v>
      </c>
      <c r="K72" s="9">
        <v>16</v>
      </c>
      <c r="L72" s="9">
        <v>16</v>
      </c>
      <c r="M72" s="9">
        <v>0</v>
      </c>
      <c r="N72" s="9">
        <v>0</v>
      </c>
      <c r="O72" s="9">
        <v>0</v>
      </c>
      <c r="P72" s="9"/>
      <c r="Q72" s="9">
        <v>0</v>
      </c>
      <c r="R72" s="9"/>
      <c r="S72" s="9"/>
      <c r="T72" s="9">
        <v>0</v>
      </c>
      <c r="U72" s="9"/>
      <c r="V72" s="9"/>
      <c r="W72" s="9">
        <v>0</v>
      </c>
      <c r="X72" s="9"/>
      <c r="Y72" s="9"/>
      <c r="Z72" s="9">
        <v>0</v>
      </c>
      <c r="AA72" s="9"/>
      <c r="AB72" s="9"/>
      <c r="AC72" s="9">
        <v>0</v>
      </c>
      <c r="AD72" s="9"/>
      <c r="AE72" s="9"/>
      <c r="AG72" s="35"/>
    </row>
    <row r="73" spans="1:33" ht="45" customHeight="1">
      <c r="A73" s="8" t="s">
        <v>84</v>
      </c>
      <c r="B73" s="9">
        <v>3400</v>
      </c>
      <c r="C73" s="9">
        <v>3398</v>
      </c>
      <c r="D73" s="9">
        <v>2</v>
      </c>
      <c r="E73" s="9">
        <v>0</v>
      </c>
      <c r="F73" s="9">
        <v>0</v>
      </c>
      <c r="G73" s="9">
        <v>0</v>
      </c>
      <c r="H73" s="9">
        <v>4198</v>
      </c>
      <c r="I73" s="9">
        <v>4198</v>
      </c>
      <c r="J73" s="9">
        <v>0</v>
      </c>
      <c r="K73" s="9">
        <v>680</v>
      </c>
      <c r="L73" s="9">
        <v>680</v>
      </c>
      <c r="M73" s="9">
        <v>0</v>
      </c>
      <c r="N73" s="9">
        <v>0</v>
      </c>
      <c r="O73" s="9">
        <v>0</v>
      </c>
      <c r="P73" s="9">
        <v>0</v>
      </c>
      <c r="Q73" s="9">
        <v>354</v>
      </c>
      <c r="R73" s="9">
        <v>354</v>
      </c>
      <c r="S73" s="9">
        <v>0</v>
      </c>
      <c r="T73" s="9">
        <v>0</v>
      </c>
      <c r="U73" s="9"/>
      <c r="V73" s="9"/>
      <c r="W73" s="9">
        <v>0</v>
      </c>
      <c r="X73" s="9"/>
      <c r="Y73" s="9"/>
      <c r="Z73" s="9">
        <v>0</v>
      </c>
      <c r="AA73" s="9"/>
      <c r="AB73" s="9"/>
      <c r="AC73" s="9">
        <v>0</v>
      </c>
      <c r="AD73" s="9"/>
      <c r="AE73" s="9"/>
      <c r="AG73" s="35"/>
    </row>
    <row r="74" spans="1:33" ht="45" customHeight="1">
      <c r="A74" s="8" t="s">
        <v>85</v>
      </c>
      <c r="B74" s="9">
        <v>2000</v>
      </c>
      <c r="C74" s="9">
        <v>2000</v>
      </c>
      <c r="D74" s="9">
        <v>0</v>
      </c>
      <c r="E74" s="9">
        <v>0</v>
      </c>
      <c r="F74" s="9"/>
      <c r="G74" s="9"/>
      <c r="H74" s="9">
        <v>0</v>
      </c>
      <c r="I74" s="9"/>
      <c r="J74" s="9"/>
      <c r="K74" s="9">
        <v>0</v>
      </c>
      <c r="L74" s="9"/>
      <c r="M74" s="9"/>
      <c r="N74" s="9">
        <v>0</v>
      </c>
      <c r="O74" s="9"/>
      <c r="P74" s="9"/>
      <c r="Q74" s="9">
        <v>0</v>
      </c>
      <c r="R74" s="9"/>
      <c r="S74" s="9"/>
      <c r="T74" s="9">
        <v>0</v>
      </c>
      <c r="U74" s="9"/>
      <c r="V74" s="9"/>
      <c r="W74" s="9">
        <v>0</v>
      </c>
      <c r="X74" s="9"/>
      <c r="Y74" s="9"/>
      <c r="Z74" s="9">
        <v>0</v>
      </c>
      <c r="AA74" s="9"/>
      <c r="AB74" s="9"/>
      <c r="AC74" s="9">
        <v>0</v>
      </c>
      <c r="AD74" s="9"/>
      <c r="AE74" s="9"/>
      <c r="AG74" s="35"/>
    </row>
    <row r="75" spans="1:33" ht="45" customHeight="1">
      <c r="A75" s="8" t="s">
        <v>86</v>
      </c>
      <c r="B75" s="9">
        <v>0</v>
      </c>
      <c r="C75" s="9"/>
      <c r="D75" s="9"/>
      <c r="E75" s="9">
        <v>0</v>
      </c>
      <c r="F75" s="9"/>
      <c r="G75" s="9"/>
      <c r="H75" s="9">
        <v>212</v>
      </c>
      <c r="I75" s="9">
        <v>212</v>
      </c>
      <c r="J75" s="9">
        <v>0</v>
      </c>
      <c r="K75" s="9">
        <v>100</v>
      </c>
      <c r="L75" s="9">
        <v>100</v>
      </c>
      <c r="M75" s="9">
        <v>0</v>
      </c>
      <c r="N75" s="9">
        <v>0</v>
      </c>
      <c r="O75" s="9"/>
      <c r="P75" s="9"/>
      <c r="Q75" s="9">
        <v>0</v>
      </c>
      <c r="R75" s="9"/>
      <c r="S75" s="9"/>
      <c r="T75" s="9">
        <v>0</v>
      </c>
      <c r="U75" s="9"/>
      <c r="V75" s="9"/>
      <c r="W75" s="9">
        <v>0</v>
      </c>
      <c r="X75" s="9"/>
      <c r="Y75" s="9"/>
      <c r="Z75" s="9">
        <v>0</v>
      </c>
      <c r="AA75" s="9"/>
      <c r="AB75" s="9"/>
      <c r="AC75" s="9">
        <v>0</v>
      </c>
      <c r="AD75" s="9"/>
      <c r="AE75" s="9"/>
      <c r="AG75" s="35"/>
    </row>
    <row r="76" spans="1:33" s="25" customFormat="1" ht="118.5" customHeight="1">
      <c r="A76" s="8" t="s">
        <v>87</v>
      </c>
      <c r="B76" s="9">
        <v>100</v>
      </c>
      <c r="C76" s="9">
        <v>100</v>
      </c>
      <c r="D76" s="9">
        <v>0</v>
      </c>
      <c r="E76" s="9">
        <v>0</v>
      </c>
      <c r="F76" s="9"/>
      <c r="G76" s="9"/>
      <c r="H76" s="9">
        <v>0</v>
      </c>
      <c r="I76" s="9"/>
      <c r="J76" s="9"/>
      <c r="K76" s="9">
        <v>0</v>
      </c>
      <c r="L76" s="9"/>
      <c r="M76" s="9"/>
      <c r="N76" s="9">
        <v>0</v>
      </c>
      <c r="O76" s="9"/>
      <c r="P76" s="9"/>
      <c r="Q76" s="9">
        <v>0</v>
      </c>
      <c r="R76" s="9"/>
      <c r="S76" s="9"/>
      <c r="T76" s="9">
        <v>0</v>
      </c>
      <c r="U76" s="9"/>
      <c r="V76" s="9"/>
      <c r="W76" s="9">
        <v>0</v>
      </c>
      <c r="X76" s="9"/>
      <c r="Y76" s="9"/>
      <c r="Z76" s="9">
        <v>0</v>
      </c>
      <c r="AA76" s="9"/>
      <c r="AB76" s="9"/>
      <c r="AC76" s="9">
        <v>0</v>
      </c>
      <c r="AD76" s="9"/>
      <c r="AE76" s="9"/>
      <c r="AG76" s="35"/>
    </row>
    <row r="77" spans="1:33" ht="45" customHeight="1">
      <c r="A77" s="8" t="s">
        <v>88</v>
      </c>
      <c r="B77" s="9">
        <v>1000</v>
      </c>
      <c r="C77" s="9">
        <v>1000</v>
      </c>
      <c r="D77" s="9">
        <v>0</v>
      </c>
      <c r="E77" s="9">
        <v>1200</v>
      </c>
      <c r="F77" s="9">
        <v>1200</v>
      </c>
      <c r="G77" s="9">
        <v>0</v>
      </c>
      <c r="H77" s="9">
        <v>0</v>
      </c>
      <c r="I77" s="9"/>
      <c r="J77" s="9"/>
      <c r="K77" s="9">
        <v>0</v>
      </c>
      <c r="L77" s="9"/>
      <c r="M77" s="9"/>
      <c r="N77" s="9">
        <v>0</v>
      </c>
      <c r="O77" s="9"/>
      <c r="P77" s="9"/>
      <c r="Q77" s="9">
        <v>0</v>
      </c>
      <c r="R77" s="9"/>
      <c r="S77" s="9"/>
      <c r="T77" s="9">
        <v>0</v>
      </c>
      <c r="U77" s="9"/>
      <c r="V77" s="9"/>
      <c r="W77" s="9">
        <v>0</v>
      </c>
      <c r="X77" s="9"/>
      <c r="Y77" s="9"/>
      <c r="Z77" s="9">
        <v>0</v>
      </c>
      <c r="AA77" s="9"/>
      <c r="AB77" s="9"/>
      <c r="AC77" s="9">
        <v>0</v>
      </c>
      <c r="AD77" s="9"/>
      <c r="AE77" s="9"/>
      <c r="AG77" s="35"/>
    </row>
    <row r="78" spans="1:33" ht="45" customHeight="1">
      <c r="A78" s="8" t="s">
        <v>89</v>
      </c>
      <c r="B78" s="9">
        <v>4000</v>
      </c>
      <c r="C78" s="9">
        <v>4000</v>
      </c>
      <c r="D78" s="9">
        <v>0</v>
      </c>
      <c r="E78" s="9">
        <v>3460</v>
      </c>
      <c r="F78" s="9">
        <v>3460</v>
      </c>
      <c r="G78" s="9"/>
      <c r="H78" s="9">
        <v>0</v>
      </c>
      <c r="I78" s="9"/>
      <c r="J78" s="9"/>
      <c r="K78" s="9">
        <v>0</v>
      </c>
      <c r="L78" s="9"/>
      <c r="M78" s="9"/>
      <c r="N78" s="9">
        <v>0</v>
      </c>
      <c r="O78" s="9"/>
      <c r="P78" s="9"/>
      <c r="Q78" s="9">
        <v>0</v>
      </c>
      <c r="R78" s="9"/>
      <c r="S78" s="9"/>
      <c r="T78" s="9">
        <v>0</v>
      </c>
      <c r="U78" s="9"/>
      <c r="V78" s="9"/>
      <c r="W78" s="9">
        <v>0</v>
      </c>
      <c r="X78" s="9"/>
      <c r="Y78" s="9"/>
      <c r="Z78" s="9">
        <v>0</v>
      </c>
      <c r="AA78" s="9"/>
      <c r="AB78" s="9"/>
      <c r="AC78" s="9">
        <v>0</v>
      </c>
      <c r="AD78" s="9"/>
      <c r="AE78" s="9"/>
      <c r="AG78" s="35"/>
    </row>
    <row r="79" spans="1:33" ht="45" customHeight="1">
      <c r="A79" s="8" t="s">
        <v>90</v>
      </c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>
        <v>0</v>
      </c>
      <c r="U79" s="9"/>
      <c r="V79" s="9"/>
      <c r="W79" s="9"/>
      <c r="X79" s="9"/>
      <c r="Y79" s="9"/>
      <c r="Z79" s="9">
        <v>0</v>
      </c>
      <c r="AA79" s="9"/>
      <c r="AB79" s="9"/>
      <c r="AC79" s="9"/>
      <c r="AD79" s="9"/>
      <c r="AE79" s="9"/>
      <c r="AG79" s="35"/>
    </row>
    <row r="80" spans="1:33" ht="45" customHeight="1">
      <c r="A80" s="8" t="s">
        <v>91</v>
      </c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>
        <v>0</v>
      </c>
      <c r="U80" s="9"/>
      <c r="V80" s="9"/>
      <c r="W80" s="9"/>
      <c r="X80" s="9"/>
      <c r="Y80" s="9"/>
      <c r="Z80" s="9">
        <v>0</v>
      </c>
      <c r="AA80" s="9"/>
      <c r="AB80" s="9"/>
      <c r="AC80" s="9"/>
      <c r="AD80" s="9"/>
      <c r="AE80" s="9"/>
      <c r="AG80" s="35"/>
    </row>
    <row r="81" spans="1:33" ht="45" customHeight="1">
      <c r="A81" s="8" t="s">
        <v>92</v>
      </c>
      <c r="B81" s="9">
        <v>2400</v>
      </c>
      <c r="C81" s="9">
        <v>2400</v>
      </c>
      <c r="D81" s="9">
        <v>0</v>
      </c>
      <c r="E81" s="9">
        <v>2200</v>
      </c>
      <c r="F81" s="9">
        <v>2100</v>
      </c>
      <c r="G81" s="9">
        <v>100</v>
      </c>
      <c r="H81" s="9">
        <v>0</v>
      </c>
      <c r="I81" s="9"/>
      <c r="J81" s="9"/>
      <c r="K81" s="9">
        <v>0</v>
      </c>
      <c r="L81" s="9"/>
      <c r="M81" s="9"/>
      <c r="N81" s="9">
        <v>0</v>
      </c>
      <c r="O81" s="9"/>
      <c r="P81" s="9"/>
      <c r="Q81" s="9">
        <v>0</v>
      </c>
      <c r="R81" s="9"/>
      <c r="S81" s="9"/>
      <c r="T81" s="9">
        <v>0</v>
      </c>
      <c r="U81" s="9"/>
      <c r="V81" s="9"/>
      <c r="W81" s="9">
        <v>0</v>
      </c>
      <c r="X81" s="9"/>
      <c r="Y81" s="9"/>
      <c r="Z81" s="9">
        <v>0</v>
      </c>
      <c r="AA81" s="9"/>
      <c r="AB81" s="9"/>
      <c r="AC81" s="9">
        <v>0</v>
      </c>
      <c r="AD81" s="9"/>
      <c r="AE81" s="9"/>
      <c r="AG81" s="35"/>
    </row>
    <row r="82" spans="1:33" ht="45" customHeight="1">
      <c r="A82" s="8" t="s">
        <v>93</v>
      </c>
      <c r="B82" s="9">
        <v>1200</v>
      </c>
      <c r="C82" s="9">
        <v>1190</v>
      </c>
      <c r="D82" s="9">
        <v>10</v>
      </c>
      <c r="E82" s="9">
        <v>0</v>
      </c>
      <c r="F82" s="9">
        <v>0</v>
      </c>
      <c r="G82" s="9"/>
      <c r="H82" s="9">
        <v>0</v>
      </c>
      <c r="I82" s="9"/>
      <c r="J82" s="9"/>
      <c r="K82" s="9">
        <v>0</v>
      </c>
      <c r="L82" s="9"/>
      <c r="M82" s="9"/>
      <c r="N82" s="9">
        <v>0</v>
      </c>
      <c r="O82" s="9"/>
      <c r="P82" s="9"/>
      <c r="Q82" s="9">
        <v>0</v>
      </c>
      <c r="R82" s="9"/>
      <c r="S82" s="9"/>
      <c r="T82" s="9">
        <v>0</v>
      </c>
      <c r="U82" s="9"/>
      <c r="V82" s="9"/>
      <c r="W82" s="9">
        <v>0</v>
      </c>
      <c r="X82" s="9"/>
      <c r="Y82" s="9"/>
      <c r="Z82" s="9">
        <v>0</v>
      </c>
      <c r="AA82" s="9"/>
      <c r="AB82" s="9"/>
      <c r="AC82" s="9">
        <v>0</v>
      </c>
      <c r="AD82" s="9"/>
      <c r="AE82" s="9"/>
      <c r="AG82" s="35"/>
    </row>
    <row r="83" spans="1:33" ht="45" customHeight="1">
      <c r="A83" s="8" t="s">
        <v>94</v>
      </c>
      <c r="B83" s="9">
        <v>0</v>
      </c>
      <c r="C83" s="9"/>
      <c r="D83" s="9"/>
      <c r="E83" s="9">
        <v>0</v>
      </c>
      <c r="F83" s="9"/>
      <c r="G83" s="9">
        <v>0</v>
      </c>
      <c r="H83" s="9">
        <v>426</v>
      </c>
      <c r="I83" s="9">
        <v>426</v>
      </c>
      <c r="J83" s="9">
        <v>0</v>
      </c>
      <c r="K83" s="9">
        <v>0</v>
      </c>
      <c r="L83" s="9"/>
      <c r="M83" s="9"/>
      <c r="N83" s="9">
        <v>0</v>
      </c>
      <c r="O83" s="9"/>
      <c r="P83" s="9"/>
      <c r="Q83" s="9">
        <v>0</v>
      </c>
      <c r="R83" s="9"/>
      <c r="S83" s="9"/>
      <c r="T83" s="9">
        <v>0</v>
      </c>
      <c r="U83" s="9"/>
      <c r="V83" s="9"/>
      <c r="W83" s="9">
        <v>0</v>
      </c>
      <c r="X83" s="9"/>
      <c r="Y83" s="9"/>
      <c r="Z83" s="9">
        <v>0</v>
      </c>
      <c r="AA83" s="9"/>
      <c r="AB83" s="9"/>
      <c r="AC83" s="9">
        <v>0</v>
      </c>
      <c r="AD83" s="9"/>
      <c r="AE83" s="9"/>
      <c r="AG83" s="35"/>
    </row>
    <row r="84" spans="1:33" ht="45" customHeight="1">
      <c r="A84" s="8" t="s">
        <v>95</v>
      </c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>
        <v>0</v>
      </c>
      <c r="O84" s="9">
        <v>0</v>
      </c>
      <c r="P84" s="9"/>
      <c r="Q84" s="9"/>
      <c r="R84" s="9"/>
      <c r="S84" s="9"/>
      <c r="T84" s="9"/>
      <c r="U84" s="9"/>
      <c r="V84" s="9"/>
      <c r="W84" s="9"/>
      <c r="X84" s="9"/>
      <c r="Y84" s="9"/>
      <c r="Z84" s="9">
        <v>0</v>
      </c>
      <c r="AA84" s="9"/>
      <c r="AB84" s="9"/>
      <c r="AC84" s="9"/>
      <c r="AD84" s="9"/>
      <c r="AE84" s="9"/>
      <c r="AG84" s="35"/>
    </row>
    <row r="85" spans="1:33" ht="45" customHeight="1">
      <c r="A85" s="8" t="s">
        <v>96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>
        <v>73</v>
      </c>
      <c r="O85" s="9">
        <v>73</v>
      </c>
      <c r="P85" s="9"/>
      <c r="Q85" s="9"/>
      <c r="R85" s="9"/>
      <c r="S85" s="9"/>
      <c r="T85" s="9"/>
      <c r="U85" s="9"/>
      <c r="V85" s="9"/>
      <c r="W85" s="9"/>
      <c r="X85" s="9"/>
      <c r="Y85" s="9"/>
      <c r="Z85" s="9">
        <v>0</v>
      </c>
      <c r="AA85" s="9"/>
      <c r="AB85" s="9"/>
      <c r="AC85" s="9"/>
      <c r="AD85" s="9"/>
      <c r="AE85" s="9"/>
      <c r="AG85" s="35"/>
    </row>
    <row r="86" spans="1:33" ht="54.75" customHeight="1">
      <c r="A86" s="8" t="s">
        <v>97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>
        <v>73</v>
      </c>
      <c r="O86" s="9">
        <v>73</v>
      </c>
      <c r="P86" s="9"/>
      <c r="Q86" s="9"/>
      <c r="R86" s="9"/>
      <c r="S86" s="9"/>
      <c r="T86" s="9"/>
      <c r="U86" s="9"/>
      <c r="V86" s="9"/>
      <c r="W86" s="9"/>
      <c r="X86" s="9"/>
      <c r="Y86" s="9"/>
      <c r="Z86" s="9">
        <v>0</v>
      </c>
      <c r="AA86" s="9"/>
      <c r="AB86" s="9"/>
      <c r="AC86" s="9"/>
      <c r="AD86" s="9"/>
      <c r="AE86" s="9"/>
      <c r="AG86" s="35"/>
    </row>
    <row r="87" spans="1:33" ht="53.25" customHeight="1">
      <c r="A87" s="8" t="s">
        <v>98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>
        <v>72</v>
      </c>
      <c r="O87" s="9">
        <v>72</v>
      </c>
      <c r="P87" s="9"/>
      <c r="Q87" s="9"/>
      <c r="R87" s="9"/>
      <c r="S87" s="9"/>
      <c r="T87" s="9"/>
      <c r="U87" s="9"/>
      <c r="V87" s="9"/>
      <c r="W87" s="9"/>
      <c r="X87" s="9"/>
      <c r="Y87" s="9"/>
      <c r="Z87" s="9">
        <v>0</v>
      </c>
      <c r="AA87" s="9"/>
      <c r="AB87" s="9"/>
      <c r="AC87" s="9"/>
      <c r="AD87" s="9"/>
      <c r="AE87" s="9"/>
      <c r="AG87" s="35"/>
    </row>
    <row r="88" spans="1:33" ht="45" customHeight="1">
      <c r="A88" s="8" t="s">
        <v>99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>
        <v>72</v>
      </c>
      <c r="O88" s="9">
        <v>72</v>
      </c>
      <c r="P88" s="9"/>
      <c r="Q88" s="9"/>
      <c r="R88" s="9"/>
      <c r="S88" s="9"/>
      <c r="T88" s="9"/>
      <c r="U88" s="9"/>
      <c r="V88" s="9"/>
      <c r="W88" s="9"/>
      <c r="X88" s="9"/>
      <c r="Y88" s="9"/>
      <c r="Z88" s="9">
        <v>0</v>
      </c>
      <c r="AA88" s="9"/>
      <c r="AB88" s="9"/>
      <c r="AC88" s="9"/>
      <c r="AD88" s="9"/>
      <c r="AE88" s="9"/>
      <c r="AG88" s="35"/>
    </row>
    <row r="89" spans="1:33" s="2" customFormat="1" ht="45" customHeight="1">
      <c r="A89" s="11" t="s">
        <v>100</v>
      </c>
      <c r="B89" s="9">
        <f>SUM(B5:B88)</f>
        <v>129784</v>
      </c>
      <c r="C89" s="9">
        <f t="shared" ref="C89:D89" si="0">SUM(C5:C88)</f>
        <v>123488</v>
      </c>
      <c r="D89" s="9">
        <f t="shared" si="0"/>
        <v>6296</v>
      </c>
      <c r="E89" s="9">
        <f t="shared" ref="E89" si="1">SUM(E5:E88)</f>
        <v>49081</v>
      </c>
      <c r="F89" s="9">
        <f t="shared" ref="F89" si="2">SUM(F5:F88)</f>
        <v>46674</v>
      </c>
      <c r="G89" s="9">
        <f t="shared" ref="G89" si="3">SUM(G5:G88)</f>
        <v>2407</v>
      </c>
      <c r="H89" s="9">
        <f t="shared" ref="H89" si="4">SUM(H5:H88)</f>
        <v>208281</v>
      </c>
      <c r="I89" s="9">
        <f t="shared" ref="I89" si="5">SUM(I5:I88)</f>
        <v>174237</v>
      </c>
      <c r="J89" s="9">
        <f t="shared" ref="J89" si="6">SUM(J5:J88)</f>
        <v>34044</v>
      </c>
      <c r="K89" s="9">
        <f t="shared" ref="K89" si="7">SUM(K5:K88)</f>
        <v>79012</v>
      </c>
      <c r="L89" s="9">
        <f t="shared" ref="L89" si="8">SUM(L5:L88)</f>
        <v>75565</v>
      </c>
      <c r="M89" s="9">
        <f t="shared" ref="M89" si="9">SUM(M5:M88)</f>
        <v>3447</v>
      </c>
      <c r="N89" s="9">
        <f t="shared" ref="N89" si="10">SUM(N5:N88)</f>
        <v>2612</v>
      </c>
      <c r="O89" s="9">
        <f t="shared" ref="O89" si="11">SUM(O5:O88)</f>
        <v>2612</v>
      </c>
      <c r="P89" s="9">
        <f t="shared" ref="P89" si="12">SUM(P5:P88)</f>
        <v>0</v>
      </c>
      <c r="Q89" s="9">
        <f t="shared" ref="Q89" si="13">SUM(Q5:Q88)</f>
        <v>22731</v>
      </c>
      <c r="R89" s="9">
        <f t="shared" ref="R89" si="14">SUM(R5:R88)</f>
        <v>22731</v>
      </c>
      <c r="S89" s="9">
        <f t="shared" ref="S89" si="15">SUM(S5:S88)</f>
        <v>0</v>
      </c>
      <c r="T89" s="9">
        <f t="shared" ref="T89" si="16">SUM(T5:T88)</f>
        <v>3500</v>
      </c>
      <c r="U89" s="9">
        <f t="shared" ref="U89" si="17">SUM(U5:U88)</f>
        <v>3480</v>
      </c>
      <c r="V89" s="9">
        <f t="shared" ref="V89" si="18">SUM(V5:V88)</f>
        <v>20</v>
      </c>
      <c r="W89" s="9">
        <f t="shared" ref="W89" si="19">SUM(W5:W88)</f>
        <v>120</v>
      </c>
      <c r="X89" s="9">
        <f t="shared" ref="X89" si="20">SUM(X5:X88)</f>
        <v>30</v>
      </c>
      <c r="Y89" s="9">
        <f t="shared" ref="Y89" si="21">SUM(Y5:Y88)</f>
        <v>90</v>
      </c>
      <c r="Z89" s="9">
        <f t="shared" ref="Z89" si="22">SUM(Z5:Z88)</f>
        <v>979</v>
      </c>
      <c r="AA89" s="9">
        <f t="shared" ref="AA89" si="23">SUM(AA5:AA88)</f>
        <v>931</v>
      </c>
      <c r="AB89" s="9">
        <f t="shared" ref="AB89" si="24">SUM(AB5:AB88)</f>
        <v>48</v>
      </c>
      <c r="AC89" s="9">
        <f t="shared" ref="AC89" si="25">SUM(AC5:AC88)</f>
        <v>6800</v>
      </c>
      <c r="AD89" s="9">
        <f t="shared" ref="AD89" si="26">SUM(AD5:AD88)</f>
        <v>6800</v>
      </c>
      <c r="AE89" s="9">
        <f t="shared" ref="AE89" si="27">SUM(AE5:AE88)</f>
        <v>0</v>
      </c>
      <c r="AF89" s="33"/>
      <c r="AG89" s="35"/>
    </row>
    <row r="90" spans="1:33" s="32" customFormat="1" ht="45" customHeight="1">
      <c r="T90" s="31"/>
      <c r="W90" s="31"/>
    </row>
    <row r="91" spans="1:33" s="36" customFormat="1" ht="45" customHeight="1"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pans="1:33" s="36" customFormat="1" ht="45" customHeight="1"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pans="1:33" s="36" customFormat="1" ht="45" customHeight="1"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pans="1:33" s="36" customFormat="1" ht="45" customHeight="1">
      <c r="T94" s="3"/>
      <c r="W94" s="3"/>
    </row>
    <row r="95" spans="1:33" s="36" customFormat="1" ht="45" customHeight="1">
      <c r="T95" s="3"/>
      <c r="W95" s="3"/>
    </row>
    <row r="96" spans="1:33" s="36" customFormat="1" ht="45" customHeight="1">
      <c r="T96" s="3"/>
      <c r="W96" s="3"/>
    </row>
    <row r="97" ht="45" customHeight="1"/>
    <row r="98" ht="45" customHeight="1"/>
    <row r="99" ht="45" customHeight="1"/>
    <row r="100" ht="45" customHeight="1"/>
    <row r="101" ht="45" customHeight="1"/>
    <row r="102" ht="45" customHeight="1"/>
    <row r="103" ht="45" customHeight="1"/>
    <row r="104" ht="45" customHeight="1"/>
    <row r="105" ht="45" customHeight="1"/>
    <row r="106" ht="45" customHeight="1"/>
    <row r="107" ht="45" customHeight="1"/>
    <row r="108" ht="45" customHeight="1"/>
    <row r="109" ht="45" customHeight="1"/>
    <row r="110" ht="45" customHeight="1"/>
    <row r="111" ht="45" customHeight="1"/>
    <row r="112" ht="45" customHeight="1"/>
    <row r="113" ht="45" customHeight="1"/>
    <row r="114" ht="45" customHeight="1"/>
    <row r="115" ht="45" customHeight="1"/>
    <row r="116" ht="45" customHeight="1"/>
    <row r="117" ht="45" customHeight="1"/>
    <row r="118" ht="45" customHeight="1"/>
    <row r="119" ht="45" customHeight="1"/>
    <row r="120" ht="45" customHeight="1"/>
    <row r="121" ht="45" customHeight="1"/>
    <row r="122" ht="45" customHeight="1"/>
    <row r="123" ht="45" customHeight="1"/>
    <row r="124" ht="45" customHeight="1"/>
    <row r="125" ht="45" customHeight="1"/>
    <row r="126" ht="45" customHeight="1"/>
  </sheetData>
  <autoFilter ref="A4:AG89"/>
  <mergeCells count="15">
    <mergeCell ref="AC3:AE3"/>
    <mergeCell ref="B1:P1"/>
    <mergeCell ref="A2:A4"/>
    <mergeCell ref="B2:P2"/>
    <mergeCell ref="Q2:Y2"/>
    <mergeCell ref="Z2:AE2"/>
    <mergeCell ref="B3:D3"/>
    <mergeCell ref="E3:G3"/>
    <mergeCell ref="H3:J3"/>
    <mergeCell ref="K3:M3"/>
    <mergeCell ref="N3:P3"/>
    <mergeCell ref="Q3:S3"/>
    <mergeCell ref="T3:V3"/>
    <mergeCell ref="W3:Y3"/>
    <mergeCell ref="Z3:AB3"/>
  </mergeCells>
  <conditionalFormatting sqref="B5:AE56 Z58:AB88 AC58:AE83 B58:Y83 B89:AE89">
    <cfRule type="expression" dxfId="79" priority="10">
      <formula>(#REF!+#REF!)&lt;B5</formula>
    </cfRule>
  </conditionalFormatting>
  <conditionalFormatting sqref="AC84:AE88 B84:Y88">
    <cfRule type="expression" dxfId="78" priority="9">
      <formula>(#REF!+#REF!)&lt;B84</formula>
    </cfRule>
  </conditionalFormatting>
  <conditionalFormatting sqref="C57:D57 F57:G57 I57:J57 L57:AE57">
    <cfRule type="expression" dxfId="77" priority="5">
      <formula>(#REF!+#REF!)&lt;C57</formula>
    </cfRule>
  </conditionalFormatting>
  <conditionalFormatting sqref="B57">
    <cfRule type="expression" dxfId="76" priority="4">
      <formula>(#REF!+#REF!)&lt;B57</formula>
    </cfRule>
  </conditionalFormatting>
  <conditionalFormatting sqref="E57">
    <cfRule type="expression" dxfId="75" priority="3">
      <formula>(#REF!+#REF!)&lt;E57</formula>
    </cfRule>
  </conditionalFormatting>
  <conditionalFormatting sqref="H57">
    <cfRule type="expression" dxfId="74" priority="2">
      <formula>(#REF!+#REF!)&lt;H57</formula>
    </cfRule>
  </conditionalFormatting>
  <conditionalFormatting sqref="K57">
    <cfRule type="expression" dxfId="73" priority="1">
      <formula>(#REF!+#REF!)&lt;K57</formula>
    </cfRule>
  </conditionalFormatting>
  <pageMargins left="0" right="0" top="0.19685039370078741" bottom="0.19685039370078741" header="0.19685039370078741" footer="0.19685039370078741"/>
  <pageSetup paperSize="9" scale="5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AK91"/>
  <sheetViews>
    <sheetView showZeros="0" zoomScale="55" zoomScaleNormal="55" zoomScaleSheetLayoutView="55" workbookViewId="0">
      <pane xSplit="1" ySplit="6" topLeftCell="B79" activePane="bottomRight" state="frozenSplit"/>
      <selection pane="topRight" activeCell="E1" sqref="E1"/>
      <selection pane="bottomLeft" activeCell="A6" sqref="A6"/>
      <selection pane="bottomRight" activeCell="B3" sqref="B3"/>
    </sheetView>
  </sheetViews>
  <sheetFormatPr defaultColWidth="9.140625" defaultRowHeight="20.25" outlineLevelRow="1"/>
  <cols>
    <col min="1" max="1" width="80.5703125" style="2" customWidth="1"/>
    <col min="2" max="2" width="14.140625" style="20" customWidth="1"/>
    <col min="3" max="3" width="12.140625" style="20" customWidth="1"/>
    <col min="4" max="4" width="14" style="20" customWidth="1"/>
    <col min="5" max="5" width="12.140625" style="20" customWidth="1"/>
    <col min="6" max="6" width="10.140625" style="20" customWidth="1"/>
    <col min="7" max="7" width="11" style="20" customWidth="1"/>
    <col min="8" max="8" width="12.140625" style="20" customWidth="1"/>
    <col min="9" max="9" width="11.140625" style="20" customWidth="1"/>
    <col min="10" max="10" width="10" style="20" customWidth="1"/>
    <col min="11" max="11" width="12.5703125" style="20" customWidth="1"/>
    <col min="12" max="12" width="10.85546875" style="20" customWidth="1"/>
    <col min="13" max="13" width="9.7109375" style="20" customWidth="1"/>
    <col min="14" max="14" width="14.42578125" style="20" customWidth="1"/>
    <col min="15" max="15" width="10.42578125" style="20" customWidth="1"/>
    <col min="16" max="16" width="10.5703125" style="20" customWidth="1"/>
    <col min="17" max="17" width="13.28515625" style="20" customWidth="1"/>
    <col min="18" max="18" width="10.140625" style="20" customWidth="1"/>
    <col min="19" max="19" width="11.7109375" style="20" customWidth="1"/>
    <col min="20" max="20" width="12.28515625" style="3" customWidth="1"/>
    <col min="21" max="21" width="8.42578125" style="20" customWidth="1"/>
    <col min="22" max="22" width="7.42578125" style="20" customWidth="1"/>
    <col min="23" max="23" width="13.28515625" style="3" customWidth="1"/>
    <col min="24" max="24" width="13.42578125" style="20" customWidth="1"/>
    <col min="25" max="25" width="15.140625" style="20" customWidth="1"/>
    <col min="26" max="26" width="13.42578125" style="20" customWidth="1"/>
    <col min="27" max="27" width="10.28515625" style="20" customWidth="1"/>
    <col min="28" max="28" width="10.85546875" style="20" customWidth="1"/>
    <col min="29" max="29" width="12.140625" style="20" customWidth="1"/>
    <col min="30" max="30" width="10" style="20" customWidth="1"/>
    <col min="31" max="31" width="16.28515625" style="20" customWidth="1"/>
    <col min="32" max="32" width="12.140625" style="20" customWidth="1"/>
    <col min="33" max="33" width="10" style="20" customWidth="1"/>
    <col min="34" max="34" width="16.28515625" style="20" customWidth="1"/>
    <col min="35" max="35" width="12.140625" style="20" customWidth="1"/>
    <col min="36" max="36" width="10" style="20" customWidth="1"/>
    <col min="37" max="37" width="16.28515625" style="20" customWidth="1"/>
    <col min="38" max="16384" width="9.140625" style="20"/>
  </cols>
  <sheetData>
    <row r="1" spans="1:37" ht="30" customHeight="1">
      <c r="B1" s="48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37" ht="41.25" customHeight="1">
      <c r="A2" s="4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D2" s="4"/>
      <c r="AE2" s="4"/>
      <c r="AG2" s="4"/>
      <c r="AH2" s="4"/>
      <c r="AJ2" s="4"/>
      <c r="AK2" s="4"/>
    </row>
    <row r="3" spans="1:37" ht="41.25" customHeight="1" outlineLevel="1">
      <c r="A3" s="4"/>
      <c r="B3" s="38">
        <v>1</v>
      </c>
      <c r="C3" s="38"/>
      <c r="D3" s="38"/>
      <c r="E3" s="38">
        <v>2</v>
      </c>
      <c r="F3" s="38"/>
      <c r="G3" s="38"/>
      <c r="H3" s="38">
        <v>3</v>
      </c>
      <c r="I3" s="38"/>
      <c r="J3" s="38"/>
      <c r="K3" s="38">
        <v>4</v>
      </c>
      <c r="L3" s="38"/>
      <c r="M3" s="38"/>
      <c r="N3" s="38">
        <v>6</v>
      </c>
      <c r="O3" s="38"/>
      <c r="P3" s="38"/>
      <c r="Q3" s="30">
        <v>5</v>
      </c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D3" s="4"/>
      <c r="AE3" s="4"/>
      <c r="AG3" s="4"/>
      <c r="AH3" s="4"/>
      <c r="AJ3" s="4"/>
      <c r="AK3" s="4"/>
    </row>
    <row r="4" spans="1:37" ht="49.5" customHeight="1">
      <c r="A4" s="61" t="s">
        <v>1</v>
      </c>
      <c r="B4" s="52" t="s">
        <v>2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 t="s">
        <v>2</v>
      </c>
      <c r="R4" s="73"/>
      <c r="S4" s="73"/>
      <c r="T4" s="73"/>
      <c r="U4" s="73"/>
      <c r="V4" s="73"/>
      <c r="W4" s="73"/>
      <c r="X4" s="73"/>
      <c r="Y4" s="73"/>
      <c r="Z4" s="71" t="s">
        <v>3</v>
      </c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</row>
    <row r="5" spans="1:37" ht="152.25" customHeight="1">
      <c r="A5" s="62"/>
      <c r="B5" s="55" t="s">
        <v>4</v>
      </c>
      <c r="C5" s="55"/>
      <c r="D5" s="55"/>
      <c r="E5" s="55" t="s">
        <v>5</v>
      </c>
      <c r="F5" s="55"/>
      <c r="G5" s="55"/>
      <c r="H5" s="55" t="s">
        <v>6</v>
      </c>
      <c r="I5" s="55"/>
      <c r="J5" s="55"/>
      <c r="K5" s="55" t="s">
        <v>7</v>
      </c>
      <c r="L5" s="55"/>
      <c r="M5" s="55"/>
      <c r="N5" s="55" t="s">
        <v>8</v>
      </c>
      <c r="O5" s="55"/>
      <c r="P5" s="55"/>
      <c r="Q5" s="55" t="s">
        <v>9</v>
      </c>
      <c r="R5" s="55"/>
      <c r="S5" s="55"/>
      <c r="T5" s="55" t="s">
        <v>10</v>
      </c>
      <c r="U5" s="55"/>
      <c r="V5" s="55"/>
      <c r="W5" s="55" t="s">
        <v>11</v>
      </c>
      <c r="X5" s="55"/>
      <c r="Y5" s="55"/>
      <c r="Z5" s="66" t="s">
        <v>102</v>
      </c>
      <c r="AA5" s="67"/>
      <c r="AB5" s="68"/>
      <c r="AC5" s="55" t="s">
        <v>12</v>
      </c>
      <c r="AD5" s="55"/>
      <c r="AE5" s="59"/>
      <c r="AF5" s="55" t="s">
        <v>103</v>
      </c>
      <c r="AG5" s="55"/>
      <c r="AH5" s="59"/>
      <c r="AI5" s="55" t="s">
        <v>104</v>
      </c>
      <c r="AJ5" s="55"/>
      <c r="AK5" s="59"/>
    </row>
    <row r="6" spans="1:37" s="23" customFormat="1" ht="43.5" customHeight="1">
      <c r="A6" s="63"/>
      <c r="B6" s="40" t="s">
        <v>13</v>
      </c>
      <c r="C6" s="40" t="s">
        <v>14</v>
      </c>
      <c r="D6" s="40" t="s">
        <v>15</v>
      </c>
      <c r="E6" s="40" t="s">
        <v>13</v>
      </c>
      <c r="F6" s="40" t="s">
        <v>14</v>
      </c>
      <c r="G6" s="40" t="s">
        <v>15</v>
      </c>
      <c r="H6" s="40" t="s">
        <v>13</v>
      </c>
      <c r="I6" s="40" t="s">
        <v>14</v>
      </c>
      <c r="J6" s="40" t="s">
        <v>15</v>
      </c>
      <c r="K6" s="40" t="s">
        <v>13</v>
      </c>
      <c r="L6" s="40" t="s">
        <v>14</v>
      </c>
      <c r="M6" s="40" t="s">
        <v>15</v>
      </c>
      <c r="N6" s="40" t="s">
        <v>13</v>
      </c>
      <c r="O6" s="40" t="s">
        <v>14</v>
      </c>
      <c r="P6" s="40" t="s">
        <v>15</v>
      </c>
      <c r="Q6" s="40" t="s">
        <v>13</v>
      </c>
      <c r="R6" s="40" t="s">
        <v>14</v>
      </c>
      <c r="S6" s="40" t="s">
        <v>15</v>
      </c>
      <c r="T6" s="40" t="s">
        <v>13</v>
      </c>
      <c r="U6" s="40" t="s">
        <v>14</v>
      </c>
      <c r="V6" s="40" t="s">
        <v>15</v>
      </c>
      <c r="W6" s="40" t="s">
        <v>13</v>
      </c>
      <c r="X6" s="40" t="s">
        <v>14</v>
      </c>
      <c r="Y6" s="40" t="s">
        <v>15</v>
      </c>
      <c r="Z6" s="40" t="s">
        <v>13</v>
      </c>
      <c r="AA6" s="40" t="s">
        <v>14</v>
      </c>
      <c r="AB6" s="40" t="s">
        <v>15</v>
      </c>
      <c r="AC6" s="40" t="s">
        <v>13</v>
      </c>
      <c r="AD6" s="40" t="s">
        <v>14</v>
      </c>
      <c r="AE6" s="41" t="s">
        <v>15</v>
      </c>
      <c r="AF6" s="40" t="s">
        <v>13</v>
      </c>
      <c r="AG6" s="40" t="s">
        <v>14</v>
      </c>
      <c r="AH6" s="40" t="s">
        <v>15</v>
      </c>
      <c r="AI6" s="40" t="s">
        <v>13</v>
      </c>
      <c r="AJ6" s="40" t="s">
        <v>14</v>
      </c>
      <c r="AK6" s="42" t="s">
        <v>15</v>
      </c>
    </row>
    <row r="7" spans="1:37" ht="58.5" customHeight="1">
      <c r="A7" s="43" t="s">
        <v>16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123</v>
      </c>
      <c r="L7" s="9">
        <v>123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/>
      <c r="AB7" s="9"/>
      <c r="AC7" s="9">
        <v>0</v>
      </c>
      <c r="AD7" s="9">
        <v>0</v>
      </c>
      <c r="AE7" s="10">
        <v>0</v>
      </c>
      <c r="AF7" s="9"/>
      <c r="AG7" s="9"/>
      <c r="AH7" s="10"/>
      <c r="AI7" s="9"/>
      <c r="AJ7" s="9"/>
      <c r="AK7" s="10"/>
    </row>
    <row r="8" spans="1:37" ht="45" customHeight="1">
      <c r="A8" s="43" t="s">
        <v>17</v>
      </c>
      <c r="B8" s="9">
        <v>1500</v>
      </c>
      <c r="C8" s="9">
        <v>1500</v>
      </c>
      <c r="D8" s="9">
        <v>0</v>
      </c>
      <c r="E8" s="9">
        <v>0</v>
      </c>
      <c r="F8" s="9">
        <v>0</v>
      </c>
      <c r="G8" s="9">
        <v>0</v>
      </c>
      <c r="H8" s="9">
        <v>2841</v>
      </c>
      <c r="I8" s="9">
        <v>2841</v>
      </c>
      <c r="J8" s="9">
        <v>0</v>
      </c>
      <c r="K8" s="9">
        <v>680</v>
      </c>
      <c r="L8" s="9">
        <v>680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/>
      <c r="AB8" s="9"/>
      <c r="AC8" s="9">
        <v>0</v>
      </c>
      <c r="AD8" s="9">
        <v>0</v>
      </c>
      <c r="AE8" s="9">
        <v>0</v>
      </c>
      <c r="AF8" s="9"/>
      <c r="AG8" s="9"/>
      <c r="AH8" s="9"/>
      <c r="AI8" s="9"/>
      <c r="AJ8" s="9"/>
      <c r="AK8" s="9"/>
    </row>
    <row r="9" spans="1:37" ht="45" customHeight="1">
      <c r="A9" s="43" t="s">
        <v>18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815</v>
      </c>
      <c r="I9" s="9">
        <v>815</v>
      </c>
      <c r="J9" s="9">
        <v>0</v>
      </c>
      <c r="K9" s="9">
        <v>431</v>
      </c>
      <c r="L9" s="9">
        <v>431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/>
      <c r="AB9" s="9"/>
      <c r="AC9" s="9">
        <v>0</v>
      </c>
      <c r="AD9" s="9">
        <v>0</v>
      </c>
      <c r="AE9" s="9">
        <v>0</v>
      </c>
      <c r="AF9" s="9"/>
      <c r="AG9" s="9"/>
      <c r="AH9" s="9"/>
      <c r="AI9" s="9"/>
      <c r="AJ9" s="9"/>
      <c r="AK9" s="9"/>
    </row>
    <row r="10" spans="1:37" ht="45" customHeight="1">
      <c r="A10" s="43" t="s">
        <v>19</v>
      </c>
      <c r="B10" s="9">
        <v>975</v>
      </c>
      <c r="C10" s="9">
        <v>975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320</v>
      </c>
      <c r="L10" s="9">
        <v>320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/>
      <c r="W10" s="9">
        <v>0</v>
      </c>
      <c r="X10" s="9">
        <v>0</v>
      </c>
      <c r="Y10" s="9"/>
      <c r="Z10" s="9">
        <v>0</v>
      </c>
      <c r="AA10" s="9"/>
      <c r="AB10" s="9"/>
      <c r="AC10" s="9">
        <v>0</v>
      </c>
      <c r="AD10" s="9"/>
      <c r="AE10" s="9"/>
      <c r="AF10" s="9"/>
      <c r="AG10" s="9"/>
      <c r="AH10" s="9"/>
      <c r="AI10" s="9"/>
      <c r="AJ10" s="9"/>
      <c r="AK10" s="9"/>
    </row>
    <row r="11" spans="1:37" ht="45" customHeight="1">
      <c r="A11" s="43" t="s">
        <v>20</v>
      </c>
      <c r="B11" s="9">
        <v>1000</v>
      </c>
      <c r="C11" s="9">
        <v>880</v>
      </c>
      <c r="D11" s="9">
        <v>120</v>
      </c>
      <c r="E11" s="9">
        <v>850</v>
      </c>
      <c r="F11" s="9">
        <v>850</v>
      </c>
      <c r="G11" s="9">
        <v>0</v>
      </c>
      <c r="H11" s="9">
        <v>463</v>
      </c>
      <c r="I11" s="9">
        <v>463</v>
      </c>
      <c r="J11" s="9">
        <v>0</v>
      </c>
      <c r="K11" s="9">
        <v>603</v>
      </c>
      <c r="L11" s="9">
        <v>600</v>
      </c>
      <c r="M11" s="9">
        <v>3</v>
      </c>
      <c r="N11" s="9">
        <v>0</v>
      </c>
      <c r="O11" s="9">
        <v>0</v>
      </c>
      <c r="P11" s="9">
        <v>0</v>
      </c>
      <c r="Q11" s="9">
        <v>700</v>
      </c>
      <c r="R11" s="9">
        <v>700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/>
      <c r="AB11" s="9"/>
      <c r="AC11" s="9">
        <v>0</v>
      </c>
      <c r="AD11" s="9">
        <v>0</v>
      </c>
      <c r="AE11" s="9">
        <v>0</v>
      </c>
      <c r="AF11" s="9"/>
      <c r="AG11" s="9"/>
      <c r="AH11" s="9"/>
      <c r="AI11" s="9"/>
      <c r="AJ11" s="9"/>
      <c r="AK11" s="9"/>
    </row>
    <row r="12" spans="1:37" ht="45" customHeight="1">
      <c r="A12" s="43" t="s">
        <v>21</v>
      </c>
      <c r="B12" s="9">
        <v>2500</v>
      </c>
      <c r="C12" s="9">
        <v>2500</v>
      </c>
      <c r="D12" s="9">
        <v>0</v>
      </c>
      <c r="E12" s="9">
        <v>0</v>
      </c>
      <c r="F12" s="9">
        <v>0</v>
      </c>
      <c r="G12" s="9">
        <v>0</v>
      </c>
      <c r="H12" s="9">
        <v>10964</v>
      </c>
      <c r="I12" s="9">
        <v>8475</v>
      </c>
      <c r="J12" s="9">
        <v>2489</v>
      </c>
      <c r="K12" s="9">
        <v>3838</v>
      </c>
      <c r="L12" s="9">
        <v>3838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/>
      <c r="V12" s="9"/>
      <c r="W12" s="9">
        <v>0</v>
      </c>
      <c r="X12" s="9"/>
      <c r="Y12" s="9"/>
      <c r="Z12" s="9">
        <v>0</v>
      </c>
      <c r="AA12" s="9"/>
      <c r="AB12" s="9"/>
      <c r="AC12" s="9">
        <v>0</v>
      </c>
      <c r="AD12" s="9"/>
      <c r="AE12" s="9"/>
      <c r="AF12" s="9"/>
      <c r="AG12" s="9"/>
      <c r="AH12" s="9"/>
      <c r="AI12" s="9"/>
      <c r="AJ12" s="9"/>
      <c r="AK12" s="9"/>
    </row>
    <row r="13" spans="1:37" ht="45" customHeight="1">
      <c r="A13" s="43" t="s">
        <v>22</v>
      </c>
      <c r="B13" s="9">
        <v>6000</v>
      </c>
      <c r="C13" s="9">
        <v>6000</v>
      </c>
      <c r="D13" s="9">
        <v>0</v>
      </c>
      <c r="E13" s="9">
        <v>3000</v>
      </c>
      <c r="F13" s="9">
        <v>2750</v>
      </c>
      <c r="G13" s="9">
        <v>250</v>
      </c>
      <c r="H13" s="9">
        <v>8717</v>
      </c>
      <c r="I13" s="9">
        <v>8717</v>
      </c>
      <c r="J13" s="9">
        <v>0</v>
      </c>
      <c r="K13" s="9">
        <v>2000</v>
      </c>
      <c r="L13" s="9">
        <v>1840</v>
      </c>
      <c r="M13" s="9">
        <v>160</v>
      </c>
      <c r="N13" s="9">
        <v>0</v>
      </c>
      <c r="O13" s="9">
        <v>0</v>
      </c>
      <c r="P13" s="9">
        <v>0</v>
      </c>
      <c r="Q13" s="9">
        <v>2709</v>
      </c>
      <c r="R13" s="9">
        <v>2709</v>
      </c>
      <c r="S13" s="9">
        <v>0</v>
      </c>
      <c r="T13" s="9">
        <v>0</v>
      </c>
      <c r="U13" s="9"/>
      <c r="V13" s="9"/>
      <c r="W13" s="9">
        <v>0</v>
      </c>
      <c r="X13" s="9"/>
      <c r="Y13" s="9"/>
      <c r="Z13" s="9">
        <v>0</v>
      </c>
      <c r="AA13" s="9"/>
      <c r="AB13" s="9"/>
      <c r="AC13" s="9">
        <v>0</v>
      </c>
      <c r="AD13" s="9"/>
      <c r="AE13" s="9"/>
      <c r="AF13" s="9"/>
      <c r="AG13" s="9"/>
      <c r="AH13" s="9"/>
      <c r="AI13" s="9"/>
      <c r="AJ13" s="9"/>
      <c r="AK13" s="9"/>
    </row>
    <row r="14" spans="1:37" ht="45" customHeight="1">
      <c r="A14" s="43" t="s">
        <v>23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420</v>
      </c>
      <c r="I14" s="9">
        <v>420</v>
      </c>
      <c r="J14" s="9">
        <v>0</v>
      </c>
      <c r="K14" s="9">
        <v>350</v>
      </c>
      <c r="L14" s="9">
        <v>348</v>
      </c>
      <c r="M14" s="9">
        <v>2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/>
      <c r="V14" s="9"/>
      <c r="W14" s="9">
        <v>0</v>
      </c>
      <c r="X14" s="9"/>
      <c r="Y14" s="9"/>
      <c r="Z14" s="9">
        <v>0</v>
      </c>
      <c r="AA14" s="9"/>
      <c r="AB14" s="9"/>
      <c r="AC14" s="9">
        <v>0</v>
      </c>
      <c r="AD14" s="9"/>
      <c r="AE14" s="9"/>
      <c r="AF14" s="9"/>
      <c r="AG14" s="9"/>
      <c r="AH14" s="9"/>
      <c r="AI14" s="9"/>
      <c r="AJ14" s="9"/>
      <c r="AK14" s="9"/>
    </row>
    <row r="15" spans="1:37" ht="45" customHeight="1">
      <c r="A15" s="43" t="s">
        <v>24</v>
      </c>
      <c r="B15" s="9">
        <v>1800</v>
      </c>
      <c r="C15" s="9">
        <v>1800</v>
      </c>
      <c r="D15" s="9">
        <v>0</v>
      </c>
      <c r="E15" s="9">
        <v>0</v>
      </c>
      <c r="F15" s="9">
        <v>0</v>
      </c>
      <c r="G15" s="9">
        <v>0</v>
      </c>
      <c r="H15" s="9">
        <v>12312</v>
      </c>
      <c r="I15" s="9">
        <v>12312</v>
      </c>
      <c r="J15" s="9">
        <v>0</v>
      </c>
      <c r="K15" s="9">
        <v>971</v>
      </c>
      <c r="L15" s="9">
        <v>971</v>
      </c>
      <c r="M15" s="9">
        <v>0</v>
      </c>
      <c r="N15" s="9">
        <v>0</v>
      </c>
      <c r="O15" s="9">
        <v>0</v>
      </c>
      <c r="P15" s="9">
        <v>0</v>
      </c>
      <c r="Q15" s="9">
        <v>4229</v>
      </c>
      <c r="R15" s="9">
        <v>4229</v>
      </c>
      <c r="S15" s="9">
        <v>0</v>
      </c>
      <c r="T15" s="9">
        <v>0</v>
      </c>
      <c r="U15" s="9"/>
      <c r="V15" s="9"/>
      <c r="W15" s="9">
        <v>0</v>
      </c>
      <c r="X15" s="9"/>
      <c r="Y15" s="9"/>
      <c r="Z15" s="9">
        <v>0</v>
      </c>
      <c r="AA15" s="9"/>
      <c r="AB15" s="9"/>
      <c r="AC15" s="9">
        <v>0</v>
      </c>
      <c r="AD15" s="9"/>
      <c r="AE15" s="9"/>
      <c r="AF15" s="9"/>
      <c r="AG15" s="9"/>
      <c r="AH15" s="9"/>
      <c r="AI15" s="9"/>
      <c r="AJ15" s="9"/>
      <c r="AK15" s="9"/>
    </row>
    <row r="16" spans="1:37" ht="45" customHeight="1">
      <c r="A16" s="43" t="s">
        <v>25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246</v>
      </c>
      <c r="L16" s="9">
        <v>246</v>
      </c>
      <c r="M16" s="9">
        <v>0</v>
      </c>
      <c r="N16" s="9">
        <v>0</v>
      </c>
      <c r="O16" s="9">
        <v>0</v>
      </c>
      <c r="P16" s="9"/>
      <c r="Q16" s="9">
        <v>0</v>
      </c>
      <c r="R16" s="9"/>
      <c r="S16" s="9"/>
      <c r="T16" s="9">
        <v>0</v>
      </c>
      <c r="U16" s="9"/>
      <c r="V16" s="9"/>
      <c r="W16" s="9">
        <v>0</v>
      </c>
      <c r="X16" s="9"/>
      <c r="Y16" s="9"/>
      <c r="Z16" s="9">
        <v>0</v>
      </c>
      <c r="AA16" s="9"/>
      <c r="AB16" s="9"/>
      <c r="AC16" s="9">
        <v>0</v>
      </c>
      <c r="AD16" s="9"/>
      <c r="AE16" s="9"/>
      <c r="AF16" s="9"/>
      <c r="AG16" s="9"/>
      <c r="AH16" s="9"/>
      <c r="AI16" s="9"/>
      <c r="AJ16" s="9"/>
      <c r="AK16" s="9"/>
    </row>
    <row r="17" spans="1:37" ht="45" customHeight="1">
      <c r="A17" s="43" t="s">
        <v>26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477</v>
      </c>
      <c r="I17" s="9">
        <v>477</v>
      </c>
      <c r="J17" s="9">
        <v>0</v>
      </c>
      <c r="K17" s="9">
        <v>300</v>
      </c>
      <c r="L17" s="9">
        <v>297</v>
      </c>
      <c r="M17" s="9">
        <v>3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/>
      <c r="T17" s="9">
        <v>0</v>
      </c>
      <c r="U17" s="9"/>
      <c r="V17" s="9"/>
      <c r="W17" s="9">
        <v>0</v>
      </c>
      <c r="X17" s="9"/>
      <c r="Y17" s="9"/>
      <c r="Z17" s="9">
        <v>0</v>
      </c>
      <c r="AA17" s="9"/>
      <c r="AB17" s="9"/>
      <c r="AC17" s="9">
        <v>0</v>
      </c>
      <c r="AD17" s="9"/>
      <c r="AE17" s="9"/>
      <c r="AF17" s="9"/>
      <c r="AG17" s="9"/>
      <c r="AH17" s="9"/>
      <c r="AI17" s="9"/>
      <c r="AJ17" s="9"/>
      <c r="AK17" s="9"/>
    </row>
    <row r="18" spans="1:37" ht="45" customHeight="1">
      <c r="A18" s="43" t="s">
        <v>27</v>
      </c>
      <c r="B18" s="9">
        <v>4300</v>
      </c>
      <c r="C18" s="9">
        <v>4240</v>
      </c>
      <c r="D18" s="9">
        <v>60</v>
      </c>
      <c r="E18" s="9">
        <v>0</v>
      </c>
      <c r="F18" s="9">
        <v>0</v>
      </c>
      <c r="G18" s="9">
        <v>0</v>
      </c>
      <c r="H18" s="9">
        <v>624</v>
      </c>
      <c r="I18" s="9">
        <v>624</v>
      </c>
      <c r="J18" s="9">
        <v>0</v>
      </c>
      <c r="K18" s="9">
        <v>1400</v>
      </c>
      <c r="L18" s="9">
        <v>1400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/>
      <c r="T18" s="9">
        <v>0</v>
      </c>
      <c r="U18" s="9"/>
      <c r="V18" s="9"/>
      <c r="W18" s="9">
        <v>0</v>
      </c>
      <c r="X18" s="9"/>
      <c r="Y18" s="9"/>
      <c r="Z18" s="9">
        <v>0</v>
      </c>
      <c r="AA18" s="9"/>
      <c r="AB18" s="9"/>
      <c r="AC18" s="9">
        <v>0</v>
      </c>
      <c r="AD18" s="9"/>
      <c r="AE18" s="9"/>
      <c r="AF18" s="9"/>
      <c r="AG18" s="9"/>
      <c r="AH18" s="9"/>
      <c r="AI18" s="9"/>
      <c r="AJ18" s="9"/>
      <c r="AK18" s="9"/>
    </row>
    <row r="19" spans="1:37" ht="45" customHeight="1">
      <c r="A19" s="43" t="s">
        <v>28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450</v>
      </c>
      <c r="L19" s="9">
        <v>450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/>
      <c r="T19" s="9">
        <v>0</v>
      </c>
      <c r="U19" s="9"/>
      <c r="V19" s="9"/>
      <c r="W19" s="9">
        <v>0</v>
      </c>
      <c r="X19" s="9"/>
      <c r="Y19" s="9"/>
      <c r="Z19" s="9">
        <v>0</v>
      </c>
      <c r="AA19" s="9"/>
      <c r="AB19" s="9"/>
      <c r="AC19" s="9">
        <v>0</v>
      </c>
      <c r="AD19" s="9"/>
      <c r="AE19" s="9"/>
      <c r="AF19" s="9"/>
      <c r="AG19" s="9"/>
      <c r="AH19" s="9"/>
      <c r="AI19" s="9"/>
      <c r="AJ19" s="9"/>
      <c r="AK19" s="9"/>
    </row>
    <row r="20" spans="1:37" ht="45" customHeight="1">
      <c r="A20" s="43" t="s">
        <v>29</v>
      </c>
      <c r="B20" s="9">
        <v>200</v>
      </c>
      <c r="C20" s="9">
        <v>200</v>
      </c>
      <c r="D20" s="9">
        <v>0</v>
      </c>
      <c r="E20" s="9">
        <v>0</v>
      </c>
      <c r="F20" s="9">
        <v>0</v>
      </c>
      <c r="G20" s="9">
        <v>0</v>
      </c>
      <c r="H20" s="9">
        <v>867</v>
      </c>
      <c r="I20" s="9">
        <v>867</v>
      </c>
      <c r="J20" s="9">
        <v>0</v>
      </c>
      <c r="K20" s="9">
        <v>420</v>
      </c>
      <c r="L20" s="9">
        <v>420</v>
      </c>
      <c r="M20" s="9">
        <v>0</v>
      </c>
      <c r="N20" s="9">
        <v>0</v>
      </c>
      <c r="O20" s="9">
        <v>0</v>
      </c>
      <c r="P20" s="9"/>
      <c r="Q20" s="9">
        <v>0</v>
      </c>
      <c r="R20" s="9"/>
      <c r="S20" s="9"/>
      <c r="T20" s="9">
        <v>0</v>
      </c>
      <c r="U20" s="9"/>
      <c r="V20" s="9"/>
      <c r="W20" s="9">
        <v>0</v>
      </c>
      <c r="X20" s="9"/>
      <c r="Y20" s="9"/>
      <c r="Z20" s="9">
        <v>0</v>
      </c>
      <c r="AA20" s="9"/>
      <c r="AB20" s="9"/>
      <c r="AC20" s="9">
        <v>0</v>
      </c>
      <c r="AD20" s="9"/>
      <c r="AE20" s="9"/>
      <c r="AF20" s="9"/>
      <c r="AG20" s="9"/>
      <c r="AH20" s="9"/>
      <c r="AI20" s="9"/>
      <c r="AJ20" s="9"/>
      <c r="AK20" s="9"/>
    </row>
    <row r="21" spans="1:37" ht="45" customHeight="1">
      <c r="A21" s="43" t="s">
        <v>30</v>
      </c>
      <c r="B21" s="9">
        <v>600</v>
      </c>
      <c r="C21" s="9">
        <v>600</v>
      </c>
      <c r="D21" s="9">
        <v>0</v>
      </c>
      <c r="E21" s="9">
        <v>0</v>
      </c>
      <c r="F21" s="9">
        <v>0</v>
      </c>
      <c r="G21" s="9">
        <v>0</v>
      </c>
      <c r="H21" s="9">
        <v>3236</v>
      </c>
      <c r="I21" s="9">
        <v>1389</v>
      </c>
      <c r="J21" s="9">
        <v>1847</v>
      </c>
      <c r="K21" s="9">
        <v>500</v>
      </c>
      <c r="L21" s="9">
        <v>470</v>
      </c>
      <c r="M21" s="9">
        <v>30</v>
      </c>
      <c r="N21" s="9">
        <v>0</v>
      </c>
      <c r="O21" s="9">
        <v>0</v>
      </c>
      <c r="P21" s="9"/>
      <c r="Q21" s="9">
        <v>0</v>
      </c>
      <c r="R21" s="9"/>
      <c r="S21" s="9"/>
      <c r="T21" s="9">
        <v>0</v>
      </c>
      <c r="U21" s="9"/>
      <c r="V21" s="9"/>
      <c r="W21" s="9">
        <v>0</v>
      </c>
      <c r="X21" s="9"/>
      <c r="Y21" s="9"/>
      <c r="Z21" s="9">
        <v>0</v>
      </c>
      <c r="AA21" s="9"/>
      <c r="AB21" s="9"/>
      <c r="AC21" s="9">
        <v>0</v>
      </c>
      <c r="AD21" s="9"/>
      <c r="AE21" s="9"/>
      <c r="AF21" s="9"/>
      <c r="AG21" s="9"/>
      <c r="AH21" s="9"/>
      <c r="AI21" s="9"/>
      <c r="AJ21" s="9"/>
      <c r="AK21" s="9"/>
    </row>
    <row r="22" spans="1:37" ht="45" customHeight="1">
      <c r="A22" s="43" t="s">
        <v>31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1033</v>
      </c>
      <c r="I22" s="9">
        <v>1033</v>
      </c>
      <c r="J22" s="9">
        <v>0</v>
      </c>
      <c r="K22" s="9">
        <v>550</v>
      </c>
      <c r="L22" s="9">
        <v>550</v>
      </c>
      <c r="M22" s="9">
        <v>0</v>
      </c>
      <c r="N22" s="9">
        <v>0</v>
      </c>
      <c r="O22" s="9"/>
      <c r="P22" s="9"/>
      <c r="Q22" s="9">
        <v>0</v>
      </c>
      <c r="R22" s="9"/>
      <c r="S22" s="9"/>
      <c r="T22" s="9">
        <v>0</v>
      </c>
      <c r="U22" s="9"/>
      <c r="V22" s="9"/>
      <c r="W22" s="9">
        <v>0</v>
      </c>
      <c r="X22" s="9"/>
      <c r="Y22" s="9"/>
      <c r="Z22" s="9">
        <v>0</v>
      </c>
      <c r="AA22" s="9"/>
      <c r="AB22" s="9"/>
      <c r="AC22" s="9">
        <v>0</v>
      </c>
      <c r="AD22" s="9"/>
      <c r="AE22" s="9"/>
      <c r="AF22" s="9"/>
      <c r="AG22" s="9"/>
      <c r="AH22" s="9"/>
      <c r="AI22" s="9"/>
      <c r="AJ22" s="9"/>
      <c r="AK22" s="9"/>
    </row>
    <row r="23" spans="1:37" ht="45" customHeight="1">
      <c r="A23" s="43" t="s">
        <v>32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1368</v>
      </c>
      <c r="I23" s="9">
        <v>1368</v>
      </c>
      <c r="J23" s="9">
        <v>0</v>
      </c>
      <c r="K23" s="9">
        <v>380</v>
      </c>
      <c r="L23" s="9">
        <v>380</v>
      </c>
      <c r="M23" s="9">
        <v>0</v>
      </c>
      <c r="N23" s="9">
        <v>0</v>
      </c>
      <c r="O23" s="9"/>
      <c r="P23" s="9"/>
      <c r="Q23" s="9">
        <v>0</v>
      </c>
      <c r="R23" s="9"/>
      <c r="S23" s="9"/>
      <c r="T23" s="9">
        <v>0</v>
      </c>
      <c r="U23" s="9"/>
      <c r="V23" s="9"/>
      <c r="W23" s="9">
        <v>0</v>
      </c>
      <c r="X23" s="9"/>
      <c r="Y23" s="9"/>
      <c r="Z23" s="9">
        <v>0</v>
      </c>
      <c r="AA23" s="9"/>
      <c r="AB23" s="9"/>
      <c r="AC23" s="9">
        <v>0</v>
      </c>
      <c r="AD23" s="9"/>
      <c r="AE23" s="9"/>
      <c r="AF23" s="9"/>
      <c r="AG23" s="9"/>
      <c r="AH23" s="9"/>
      <c r="AI23" s="9"/>
      <c r="AJ23" s="9"/>
      <c r="AK23" s="9"/>
    </row>
    <row r="24" spans="1:37" ht="45" customHeight="1">
      <c r="A24" s="43" t="s">
        <v>33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700</v>
      </c>
      <c r="L24" s="9">
        <v>686</v>
      </c>
      <c r="M24" s="9">
        <v>14</v>
      </c>
      <c r="N24" s="9">
        <v>0</v>
      </c>
      <c r="O24" s="9"/>
      <c r="P24" s="9"/>
      <c r="Q24" s="9">
        <v>0</v>
      </c>
      <c r="R24" s="9"/>
      <c r="S24" s="9"/>
      <c r="T24" s="9">
        <v>0</v>
      </c>
      <c r="U24" s="9"/>
      <c r="V24" s="9"/>
      <c r="W24" s="9">
        <v>0</v>
      </c>
      <c r="X24" s="9"/>
      <c r="Y24" s="9"/>
      <c r="Z24" s="9">
        <v>0</v>
      </c>
      <c r="AA24" s="9"/>
      <c r="AB24" s="9"/>
      <c r="AC24" s="9">
        <v>0</v>
      </c>
      <c r="AD24" s="9"/>
      <c r="AE24" s="9"/>
      <c r="AF24" s="9"/>
      <c r="AG24" s="9"/>
      <c r="AH24" s="9"/>
      <c r="AI24" s="9"/>
      <c r="AJ24" s="9"/>
      <c r="AK24" s="9"/>
    </row>
    <row r="25" spans="1:37" ht="45" customHeight="1">
      <c r="A25" s="43" t="s">
        <v>34</v>
      </c>
      <c r="B25" s="9">
        <v>1275</v>
      </c>
      <c r="C25" s="9">
        <v>1275</v>
      </c>
      <c r="D25" s="9">
        <v>0</v>
      </c>
      <c r="E25" s="9">
        <v>0</v>
      </c>
      <c r="F25" s="9">
        <v>0</v>
      </c>
      <c r="G25" s="9">
        <v>0</v>
      </c>
      <c r="H25" s="9">
        <v>520</v>
      </c>
      <c r="I25" s="9">
        <v>364</v>
      </c>
      <c r="J25" s="9">
        <v>156</v>
      </c>
      <c r="K25" s="9">
        <v>1378</v>
      </c>
      <c r="L25" s="9">
        <v>1366</v>
      </c>
      <c r="M25" s="9">
        <v>12</v>
      </c>
      <c r="N25" s="9">
        <v>0</v>
      </c>
      <c r="O25" s="9"/>
      <c r="P25" s="9"/>
      <c r="Q25" s="9">
        <v>0</v>
      </c>
      <c r="R25" s="9"/>
      <c r="S25" s="9"/>
      <c r="T25" s="9">
        <v>0</v>
      </c>
      <c r="U25" s="9"/>
      <c r="V25" s="9"/>
      <c r="W25" s="9">
        <v>0</v>
      </c>
      <c r="X25" s="9"/>
      <c r="Y25" s="9"/>
      <c r="Z25" s="9">
        <v>0</v>
      </c>
      <c r="AA25" s="9"/>
      <c r="AB25" s="9"/>
      <c r="AC25" s="9">
        <v>0</v>
      </c>
      <c r="AD25" s="9"/>
      <c r="AE25" s="9"/>
      <c r="AF25" s="9"/>
      <c r="AG25" s="9"/>
      <c r="AH25" s="9"/>
      <c r="AI25" s="9"/>
      <c r="AJ25" s="9"/>
      <c r="AK25" s="9"/>
    </row>
    <row r="26" spans="1:37" ht="45" customHeight="1">
      <c r="A26" s="43" t="s">
        <v>35</v>
      </c>
      <c r="B26" s="9">
        <v>1585</v>
      </c>
      <c r="C26" s="9">
        <v>1560</v>
      </c>
      <c r="D26" s="9">
        <v>25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513</v>
      </c>
      <c r="L26" s="9">
        <v>513</v>
      </c>
      <c r="M26" s="9">
        <v>0</v>
      </c>
      <c r="N26" s="9">
        <v>0</v>
      </c>
      <c r="O26" s="9"/>
      <c r="P26" s="9"/>
      <c r="Q26" s="9">
        <v>0</v>
      </c>
      <c r="R26" s="9"/>
      <c r="S26" s="9"/>
      <c r="T26" s="9">
        <v>0</v>
      </c>
      <c r="U26" s="9"/>
      <c r="V26" s="9"/>
      <c r="W26" s="9">
        <v>0</v>
      </c>
      <c r="X26" s="9"/>
      <c r="Y26" s="9"/>
      <c r="Z26" s="9">
        <v>0</v>
      </c>
      <c r="AA26" s="9"/>
      <c r="AB26" s="9"/>
      <c r="AC26" s="9">
        <v>0</v>
      </c>
      <c r="AD26" s="9"/>
      <c r="AE26" s="9"/>
      <c r="AF26" s="9"/>
      <c r="AG26" s="9"/>
      <c r="AH26" s="9"/>
      <c r="AI26" s="9"/>
      <c r="AJ26" s="9"/>
      <c r="AK26" s="9"/>
    </row>
    <row r="27" spans="1:37" ht="45" customHeight="1">
      <c r="A27" s="43" t="s">
        <v>36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376</v>
      </c>
      <c r="I27" s="9">
        <v>376</v>
      </c>
      <c r="J27" s="9">
        <v>0</v>
      </c>
      <c r="K27" s="9">
        <v>480</v>
      </c>
      <c r="L27" s="9">
        <v>480</v>
      </c>
      <c r="M27" s="9">
        <v>0</v>
      </c>
      <c r="N27" s="9">
        <v>0</v>
      </c>
      <c r="O27" s="9"/>
      <c r="P27" s="9"/>
      <c r="Q27" s="9">
        <v>0</v>
      </c>
      <c r="R27" s="9"/>
      <c r="S27" s="9"/>
      <c r="T27" s="9">
        <v>0</v>
      </c>
      <c r="U27" s="9"/>
      <c r="V27" s="9"/>
      <c r="W27" s="9">
        <v>0</v>
      </c>
      <c r="X27" s="9"/>
      <c r="Y27" s="9"/>
      <c r="Z27" s="9">
        <v>0</v>
      </c>
      <c r="AA27" s="9"/>
      <c r="AB27" s="9"/>
      <c r="AC27" s="9">
        <v>0</v>
      </c>
      <c r="AD27" s="9"/>
      <c r="AE27" s="9"/>
      <c r="AF27" s="9"/>
      <c r="AG27" s="9"/>
      <c r="AH27" s="9"/>
      <c r="AI27" s="9"/>
      <c r="AJ27" s="9"/>
      <c r="AK27" s="9"/>
    </row>
    <row r="28" spans="1:37" ht="45" customHeight="1">
      <c r="A28" s="43" t="s">
        <v>37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158</v>
      </c>
      <c r="L28" s="9">
        <v>158</v>
      </c>
      <c r="M28" s="9">
        <v>0</v>
      </c>
      <c r="N28" s="9">
        <v>0</v>
      </c>
      <c r="O28" s="9"/>
      <c r="P28" s="9"/>
      <c r="Q28" s="9">
        <v>0</v>
      </c>
      <c r="R28" s="9"/>
      <c r="S28" s="9"/>
      <c r="T28" s="9">
        <v>0</v>
      </c>
      <c r="U28" s="9"/>
      <c r="V28" s="9"/>
      <c r="W28" s="9">
        <v>0</v>
      </c>
      <c r="X28" s="9"/>
      <c r="Y28" s="9"/>
      <c r="Z28" s="9">
        <v>0</v>
      </c>
      <c r="AA28" s="9"/>
      <c r="AB28" s="9"/>
      <c r="AC28" s="9">
        <v>0</v>
      </c>
      <c r="AD28" s="9"/>
      <c r="AE28" s="9"/>
      <c r="AF28" s="9"/>
      <c r="AG28" s="9"/>
      <c r="AH28" s="9"/>
      <c r="AI28" s="9"/>
      <c r="AJ28" s="9"/>
      <c r="AK28" s="9"/>
    </row>
    <row r="29" spans="1:37" ht="45" customHeight="1">
      <c r="A29" s="43" t="s">
        <v>38</v>
      </c>
      <c r="B29" s="9">
        <v>720</v>
      </c>
      <c r="C29" s="9">
        <v>720</v>
      </c>
      <c r="D29" s="9">
        <v>0</v>
      </c>
      <c r="E29" s="9">
        <v>0</v>
      </c>
      <c r="F29" s="9">
        <v>0</v>
      </c>
      <c r="G29" s="9">
        <v>0</v>
      </c>
      <c r="H29" s="9">
        <v>3693</v>
      </c>
      <c r="I29" s="9">
        <v>2983</v>
      </c>
      <c r="J29" s="9">
        <v>710</v>
      </c>
      <c r="K29" s="9">
        <v>1262</v>
      </c>
      <c r="L29" s="9">
        <v>1242</v>
      </c>
      <c r="M29" s="9">
        <v>20</v>
      </c>
      <c r="N29" s="9">
        <v>0</v>
      </c>
      <c r="O29" s="9"/>
      <c r="P29" s="9"/>
      <c r="Q29" s="9">
        <v>0</v>
      </c>
      <c r="R29" s="9"/>
      <c r="S29" s="9"/>
      <c r="T29" s="9">
        <v>0</v>
      </c>
      <c r="U29" s="9"/>
      <c r="V29" s="9"/>
      <c r="W29" s="9">
        <v>0</v>
      </c>
      <c r="X29" s="9"/>
      <c r="Y29" s="9"/>
      <c r="Z29" s="9">
        <v>0</v>
      </c>
      <c r="AA29" s="9"/>
      <c r="AB29" s="9"/>
      <c r="AC29" s="9">
        <v>0</v>
      </c>
      <c r="AD29" s="9"/>
      <c r="AE29" s="9"/>
      <c r="AF29" s="9"/>
      <c r="AG29" s="9"/>
      <c r="AH29" s="9"/>
      <c r="AI29" s="9"/>
      <c r="AJ29" s="9"/>
      <c r="AK29" s="9"/>
    </row>
    <row r="30" spans="1:37" ht="45" customHeight="1">
      <c r="A30" s="43" t="s">
        <v>39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210</v>
      </c>
      <c r="L30" s="9">
        <v>210</v>
      </c>
      <c r="M30" s="9">
        <v>0</v>
      </c>
      <c r="N30" s="9">
        <v>0</v>
      </c>
      <c r="O30" s="9"/>
      <c r="P30" s="9"/>
      <c r="Q30" s="9">
        <v>0</v>
      </c>
      <c r="R30" s="9"/>
      <c r="S30" s="9"/>
      <c r="T30" s="9">
        <v>0</v>
      </c>
      <c r="U30" s="9"/>
      <c r="V30" s="9"/>
      <c r="W30" s="9">
        <v>0</v>
      </c>
      <c r="X30" s="9"/>
      <c r="Y30" s="9"/>
      <c r="Z30" s="9">
        <v>0</v>
      </c>
      <c r="AA30" s="9"/>
      <c r="AB30" s="9"/>
      <c r="AC30" s="9">
        <v>0</v>
      </c>
      <c r="AD30" s="9"/>
      <c r="AE30" s="9"/>
      <c r="AF30" s="9"/>
      <c r="AG30" s="9"/>
      <c r="AH30" s="9"/>
      <c r="AI30" s="9"/>
      <c r="AJ30" s="9"/>
      <c r="AK30" s="9"/>
    </row>
    <row r="31" spans="1:37" ht="45" customHeight="1">
      <c r="A31" s="43" t="s">
        <v>40</v>
      </c>
      <c r="B31" s="9">
        <v>1020</v>
      </c>
      <c r="C31" s="9">
        <v>1020</v>
      </c>
      <c r="D31" s="9">
        <v>0</v>
      </c>
      <c r="E31" s="9">
        <v>0</v>
      </c>
      <c r="F31" s="9">
        <v>0</v>
      </c>
      <c r="G31" s="9">
        <v>0</v>
      </c>
      <c r="H31" s="9">
        <v>802</v>
      </c>
      <c r="I31" s="9">
        <v>617</v>
      </c>
      <c r="J31" s="9">
        <v>185</v>
      </c>
      <c r="K31" s="9">
        <v>1200</v>
      </c>
      <c r="L31" s="9">
        <v>1175</v>
      </c>
      <c r="M31" s="9">
        <v>25</v>
      </c>
      <c r="N31" s="9">
        <v>0</v>
      </c>
      <c r="O31" s="9"/>
      <c r="P31" s="9"/>
      <c r="Q31" s="9">
        <v>0</v>
      </c>
      <c r="R31" s="9"/>
      <c r="S31" s="9"/>
      <c r="T31" s="9">
        <v>0</v>
      </c>
      <c r="U31" s="9"/>
      <c r="V31" s="9"/>
      <c r="W31" s="9">
        <v>0</v>
      </c>
      <c r="X31" s="9"/>
      <c r="Y31" s="9"/>
      <c r="Z31" s="9">
        <v>0</v>
      </c>
      <c r="AA31" s="9"/>
      <c r="AB31" s="9"/>
      <c r="AC31" s="9">
        <v>0</v>
      </c>
      <c r="AD31" s="9"/>
      <c r="AE31" s="9"/>
      <c r="AF31" s="9"/>
      <c r="AG31" s="9"/>
      <c r="AH31" s="9"/>
      <c r="AI31" s="9"/>
      <c r="AJ31" s="9"/>
      <c r="AK31" s="9"/>
    </row>
    <row r="32" spans="1:37" ht="45" customHeight="1">
      <c r="A32" s="43" t="s">
        <v>41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997</v>
      </c>
      <c r="I32" s="9">
        <v>997</v>
      </c>
      <c r="J32" s="9">
        <v>0</v>
      </c>
      <c r="K32" s="9">
        <v>600</v>
      </c>
      <c r="L32" s="9">
        <v>600</v>
      </c>
      <c r="M32" s="9">
        <v>0</v>
      </c>
      <c r="N32" s="9">
        <v>0</v>
      </c>
      <c r="O32" s="9"/>
      <c r="P32" s="9"/>
      <c r="Q32" s="9">
        <v>0</v>
      </c>
      <c r="R32" s="9"/>
      <c r="S32" s="9"/>
      <c r="T32" s="9">
        <v>0</v>
      </c>
      <c r="U32" s="9"/>
      <c r="V32" s="9"/>
      <c r="W32" s="9">
        <v>0</v>
      </c>
      <c r="X32" s="9"/>
      <c r="Y32" s="9"/>
      <c r="Z32" s="9">
        <v>0</v>
      </c>
      <c r="AA32" s="9"/>
      <c r="AB32" s="9"/>
      <c r="AC32" s="9">
        <v>0</v>
      </c>
      <c r="AD32" s="9"/>
      <c r="AE32" s="9"/>
      <c r="AF32" s="9"/>
      <c r="AG32" s="9"/>
      <c r="AH32" s="9"/>
      <c r="AI32" s="9"/>
      <c r="AJ32" s="9"/>
      <c r="AK32" s="9"/>
    </row>
    <row r="33" spans="1:37" ht="45" customHeight="1">
      <c r="A33" s="43" t="s">
        <v>42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207</v>
      </c>
      <c r="I33" s="9">
        <v>207</v>
      </c>
      <c r="J33" s="9">
        <v>0</v>
      </c>
      <c r="K33" s="9">
        <v>0</v>
      </c>
      <c r="L33" s="9"/>
      <c r="M33" s="9"/>
      <c r="N33" s="9">
        <v>0</v>
      </c>
      <c r="O33" s="9"/>
      <c r="P33" s="9"/>
      <c r="Q33" s="9">
        <v>0</v>
      </c>
      <c r="R33" s="9"/>
      <c r="S33" s="9"/>
      <c r="T33" s="9">
        <v>0</v>
      </c>
      <c r="U33" s="9"/>
      <c r="V33" s="9"/>
      <c r="W33" s="9">
        <v>0</v>
      </c>
      <c r="X33" s="9"/>
      <c r="Y33" s="9"/>
      <c r="Z33" s="9">
        <v>0</v>
      </c>
      <c r="AA33" s="9"/>
      <c r="AB33" s="9"/>
      <c r="AC33" s="9">
        <v>0</v>
      </c>
      <c r="AD33" s="9"/>
      <c r="AE33" s="9"/>
      <c r="AF33" s="9"/>
      <c r="AG33" s="9"/>
      <c r="AH33" s="9"/>
      <c r="AI33" s="9"/>
      <c r="AJ33" s="9"/>
      <c r="AK33" s="9"/>
    </row>
    <row r="34" spans="1:37" ht="45" customHeight="1">
      <c r="A34" s="43" t="s">
        <v>43</v>
      </c>
      <c r="B34" s="9">
        <v>1800</v>
      </c>
      <c r="C34" s="9">
        <v>1750</v>
      </c>
      <c r="D34" s="9">
        <v>50</v>
      </c>
      <c r="E34" s="9">
        <v>0</v>
      </c>
      <c r="F34" s="9">
        <v>0</v>
      </c>
      <c r="G34" s="9">
        <v>0</v>
      </c>
      <c r="H34" s="9">
        <v>763</v>
      </c>
      <c r="I34" s="9">
        <v>763</v>
      </c>
      <c r="J34" s="9">
        <v>0</v>
      </c>
      <c r="K34" s="9">
        <v>750</v>
      </c>
      <c r="L34" s="9">
        <v>750</v>
      </c>
      <c r="M34" s="9">
        <v>0</v>
      </c>
      <c r="N34" s="9">
        <v>0</v>
      </c>
      <c r="O34" s="9"/>
      <c r="P34" s="9"/>
      <c r="Q34" s="9">
        <v>0</v>
      </c>
      <c r="R34" s="9"/>
      <c r="S34" s="9"/>
      <c r="T34" s="9">
        <v>0</v>
      </c>
      <c r="U34" s="9"/>
      <c r="V34" s="9"/>
      <c r="W34" s="9">
        <v>0</v>
      </c>
      <c r="X34" s="9"/>
      <c r="Y34" s="9"/>
      <c r="Z34" s="9">
        <v>0</v>
      </c>
      <c r="AA34" s="9"/>
      <c r="AB34" s="9"/>
      <c r="AC34" s="9">
        <v>0</v>
      </c>
      <c r="AD34" s="9"/>
      <c r="AE34" s="9"/>
      <c r="AF34" s="9"/>
      <c r="AG34" s="9"/>
      <c r="AH34" s="9"/>
      <c r="AI34" s="9"/>
      <c r="AJ34" s="9"/>
      <c r="AK34" s="9"/>
    </row>
    <row r="35" spans="1:37" ht="45" customHeight="1">
      <c r="A35" s="43" t="s">
        <v>44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502</v>
      </c>
      <c r="L35" s="9">
        <v>478</v>
      </c>
      <c r="M35" s="9">
        <v>24</v>
      </c>
      <c r="N35" s="9">
        <v>0</v>
      </c>
      <c r="O35" s="9">
        <v>0</v>
      </c>
      <c r="P35" s="9"/>
      <c r="Q35" s="9">
        <v>0</v>
      </c>
      <c r="R35" s="9"/>
      <c r="S35" s="9"/>
      <c r="T35" s="9">
        <v>0</v>
      </c>
      <c r="U35" s="9"/>
      <c r="V35" s="9"/>
      <c r="W35" s="9">
        <v>0</v>
      </c>
      <c r="X35" s="9"/>
      <c r="Y35" s="9"/>
      <c r="Z35" s="9">
        <v>0</v>
      </c>
      <c r="AA35" s="9"/>
      <c r="AB35" s="9"/>
      <c r="AC35" s="9">
        <v>0</v>
      </c>
      <c r="AD35" s="9"/>
      <c r="AE35" s="9"/>
      <c r="AF35" s="9"/>
      <c r="AG35" s="9"/>
      <c r="AH35" s="9"/>
      <c r="AI35" s="9"/>
      <c r="AJ35" s="9"/>
      <c r="AK35" s="9"/>
    </row>
    <row r="36" spans="1:37" ht="45" customHeight="1">
      <c r="A36" s="43" t="s">
        <v>45</v>
      </c>
      <c r="B36" s="9">
        <v>1500</v>
      </c>
      <c r="C36" s="9">
        <v>1500</v>
      </c>
      <c r="D36" s="9">
        <v>0</v>
      </c>
      <c r="E36" s="9">
        <v>0</v>
      </c>
      <c r="F36" s="9">
        <v>0</v>
      </c>
      <c r="G36" s="9">
        <v>0</v>
      </c>
      <c r="H36" s="9">
        <v>853</v>
      </c>
      <c r="I36" s="9">
        <v>837</v>
      </c>
      <c r="J36" s="9">
        <v>16</v>
      </c>
      <c r="K36" s="9">
        <v>685</v>
      </c>
      <c r="L36" s="9">
        <v>685</v>
      </c>
      <c r="M36" s="9">
        <v>0</v>
      </c>
      <c r="N36" s="9">
        <v>0</v>
      </c>
      <c r="O36" s="9"/>
      <c r="P36" s="9"/>
      <c r="Q36" s="9">
        <v>0</v>
      </c>
      <c r="R36" s="9"/>
      <c r="S36" s="9"/>
      <c r="T36" s="9">
        <v>0</v>
      </c>
      <c r="U36" s="9"/>
      <c r="V36" s="9"/>
      <c r="W36" s="9">
        <v>0</v>
      </c>
      <c r="X36" s="9"/>
      <c r="Y36" s="9"/>
      <c r="Z36" s="9">
        <v>0</v>
      </c>
      <c r="AA36" s="9"/>
      <c r="AB36" s="9"/>
      <c r="AC36" s="9">
        <v>0</v>
      </c>
      <c r="AD36" s="9"/>
      <c r="AE36" s="9"/>
      <c r="AF36" s="9"/>
      <c r="AG36" s="9"/>
      <c r="AH36" s="9"/>
      <c r="AI36" s="9"/>
      <c r="AJ36" s="9"/>
      <c r="AK36" s="9"/>
    </row>
    <row r="37" spans="1:37" ht="45" customHeight="1">
      <c r="A37" s="43" t="s">
        <v>46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201</v>
      </c>
      <c r="I37" s="9">
        <v>16</v>
      </c>
      <c r="J37" s="9">
        <v>185</v>
      </c>
      <c r="K37" s="9">
        <v>789</v>
      </c>
      <c r="L37" s="9">
        <v>786</v>
      </c>
      <c r="M37" s="9">
        <v>3</v>
      </c>
      <c r="N37" s="9">
        <v>0</v>
      </c>
      <c r="O37" s="9"/>
      <c r="P37" s="9"/>
      <c r="Q37" s="9">
        <v>0</v>
      </c>
      <c r="R37" s="9"/>
      <c r="S37" s="9"/>
      <c r="T37" s="9">
        <v>0</v>
      </c>
      <c r="U37" s="9"/>
      <c r="V37" s="9"/>
      <c r="W37" s="9">
        <v>0</v>
      </c>
      <c r="X37" s="9"/>
      <c r="Y37" s="9"/>
      <c r="Z37" s="9">
        <v>0</v>
      </c>
      <c r="AA37" s="9"/>
      <c r="AB37" s="9"/>
      <c r="AC37" s="9">
        <v>0</v>
      </c>
      <c r="AD37" s="9"/>
      <c r="AE37" s="9"/>
      <c r="AF37" s="9"/>
      <c r="AG37" s="9"/>
      <c r="AH37" s="9"/>
      <c r="AI37" s="9"/>
      <c r="AJ37" s="9"/>
      <c r="AK37" s="9"/>
    </row>
    <row r="38" spans="1:37" ht="45" customHeight="1">
      <c r="A38" s="43" t="s">
        <v>47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350</v>
      </c>
      <c r="L38" s="9">
        <v>350</v>
      </c>
      <c r="M38" s="9">
        <v>0</v>
      </c>
      <c r="N38" s="9">
        <v>0</v>
      </c>
      <c r="O38" s="9"/>
      <c r="P38" s="9"/>
      <c r="Q38" s="9">
        <v>0</v>
      </c>
      <c r="R38" s="9"/>
      <c r="S38" s="9"/>
      <c r="T38" s="9">
        <v>0</v>
      </c>
      <c r="U38" s="9"/>
      <c r="V38" s="9"/>
      <c r="W38" s="9">
        <v>0</v>
      </c>
      <c r="X38" s="9"/>
      <c r="Y38" s="9"/>
      <c r="Z38" s="9">
        <v>0</v>
      </c>
      <c r="AA38" s="9"/>
      <c r="AB38" s="9"/>
      <c r="AC38" s="9">
        <v>0</v>
      </c>
      <c r="AD38" s="9"/>
      <c r="AE38" s="9"/>
      <c r="AF38" s="9"/>
      <c r="AG38" s="9"/>
      <c r="AH38" s="9"/>
      <c r="AI38" s="9"/>
      <c r="AJ38" s="9"/>
      <c r="AK38" s="9"/>
    </row>
    <row r="39" spans="1:37" ht="45" customHeight="1">
      <c r="A39" s="43" t="s">
        <v>48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1581</v>
      </c>
      <c r="I39" s="9">
        <v>783</v>
      </c>
      <c r="J39" s="9">
        <v>798</v>
      </c>
      <c r="K39" s="9">
        <v>600</v>
      </c>
      <c r="L39" s="9">
        <v>600</v>
      </c>
      <c r="M39" s="9">
        <v>0</v>
      </c>
      <c r="N39" s="9">
        <v>0</v>
      </c>
      <c r="O39" s="9"/>
      <c r="P39" s="9"/>
      <c r="Q39" s="9">
        <v>0</v>
      </c>
      <c r="R39" s="9"/>
      <c r="S39" s="9"/>
      <c r="T39" s="9">
        <v>0</v>
      </c>
      <c r="U39" s="9"/>
      <c r="V39" s="9"/>
      <c r="W39" s="9">
        <v>0</v>
      </c>
      <c r="X39" s="9"/>
      <c r="Y39" s="9"/>
      <c r="Z39" s="9">
        <v>0</v>
      </c>
      <c r="AA39" s="9"/>
      <c r="AB39" s="9"/>
      <c r="AC39" s="9">
        <v>0</v>
      </c>
      <c r="AD39" s="9"/>
      <c r="AE39" s="9"/>
      <c r="AF39" s="9"/>
      <c r="AG39" s="9"/>
      <c r="AH39" s="9"/>
      <c r="AI39" s="9"/>
      <c r="AJ39" s="9"/>
      <c r="AK39" s="9"/>
    </row>
    <row r="40" spans="1:37" ht="45" customHeight="1">
      <c r="A40" s="43" t="s">
        <v>49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374</v>
      </c>
      <c r="I40" s="9">
        <v>284</v>
      </c>
      <c r="J40" s="9">
        <v>90</v>
      </c>
      <c r="K40" s="9">
        <v>0</v>
      </c>
      <c r="L40" s="9">
        <v>0</v>
      </c>
      <c r="M40" s="9">
        <v>0</v>
      </c>
      <c r="N40" s="9">
        <v>0</v>
      </c>
      <c r="O40" s="9"/>
      <c r="P40" s="9"/>
      <c r="Q40" s="9">
        <v>0</v>
      </c>
      <c r="R40" s="9"/>
      <c r="S40" s="9"/>
      <c r="T40" s="9">
        <v>0</v>
      </c>
      <c r="U40" s="9"/>
      <c r="V40" s="9"/>
      <c r="W40" s="9">
        <v>0</v>
      </c>
      <c r="X40" s="9"/>
      <c r="Y40" s="9"/>
      <c r="Z40" s="9">
        <v>0</v>
      </c>
      <c r="AA40" s="9"/>
      <c r="AB40" s="9"/>
      <c r="AC40" s="9">
        <v>0</v>
      </c>
      <c r="AD40" s="9"/>
      <c r="AE40" s="9"/>
      <c r="AF40" s="9"/>
      <c r="AG40" s="9"/>
      <c r="AH40" s="9"/>
      <c r="AI40" s="9"/>
      <c r="AJ40" s="9"/>
      <c r="AK40" s="9"/>
    </row>
    <row r="41" spans="1:37" ht="45" customHeight="1">
      <c r="A41" s="43" t="s">
        <v>50</v>
      </c>
      <c r="B41" s="9">
        <v>0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1685</v>
      </c>
      <c r="I41" s="9">
        <v>1685</v>
      </c>
      <c r="J41" s="9">
        <v>0</v>
      </c>
      <c r="K41" s="9">
        <v>220</v>
      </c>
      <c r="L41" s="9">
        <v>220</v>
      </c>
      <c r="M41" s="9">
        <v>0</v>
      </c>
      <c r="N41" s="9">
        <v>0</v>
      </c>
      <c r="O41" s="9"/>
      <c r="P41" s="9"/>
      <c r="Q41" s="9">
        <v>0</v>
      </c>
      <c r="R41" s="9"/>
      <c r="S41" s="9"/>
      <c r="T41" s="9">
        <v>0</v>
      </c>
      <c r="U41" s="9"/>
      <c r="V41" s="9"/>
      <c r="W41" s="9">
        <v>0</v>
      </c>
      <c r="X41" s="9"/>
      <c r="Y41" s="9"/>
      <c r="Z41" s="9">
        <v>0</v>
      </c>
      <c r="AA41" s="9"/>
      <c r="AB41" s="9"/>
      <c r="AC41" s="9">
        <v>0</v>
      </c>
      <c r="AD41" s="9"/>
      <c r="AE41" s="9"/>
      <c r="AF41" s="9"/>
      <c r="AG41" s="9"/>
      <c r="AH41" s="9"/>
      <c r="AI41" s="9"/>
      <c r="AJ41" s="9"/>
      <c r="AK41" s="9"/>
    </row>
    <row r="42" spans="1:37" ht="45" customHeight="1">
      <c r="A42" s="43" t="s">
        <v>51</v>
      </c>
      <c r="B42" s="9">
        <v>2820</v>
      </c>
      <c r="C42" s="9">
        <v>2805</v>
      </c>
      <c r="D42" s="9">
        <v>15</v>
      </c>
      <c r="E42" s="9">
        <v>1371</v>
      </c>
      <c r="F42" s="9">
        <v>1354</v>
      </c>
      <c r="G42" s="9">
        <v>17</v>
      </c>
      <c r="H42" s="9">
        <v>2120</v>
      </c>
      <c r="I42" s="9">
        <v>2120</v>
      </c>
      <c r="J42" s="9">
        <v>0</v>
      </c>
      <c r="K42" s="9">
        <v>1300</v>
      </c>
      <c r="L42" s="9">
        <v>1300</v>
      </c>
      <c r="M42" s="9">
        <v>0</v>
      </c>
      <c r="N42" s="9">
        <v>0</v>
      </c>
      <c r="O42" s="9">
        <v>0</v>
      </c>
      <c r="P42" s="9">
        <v>0</v>
      </c>
      <c r="Q42" s="9">
        <v>1440</v>
      </c>
      <c r="R42" s="9">
        <v>1440</v>
      </c>
      <c r="S42" s="9">
        <v>0</v>
      </c>
      <c r="T42" s="9">
        <v>0</v>
      </c>
      <c r="U42" s="9">
        <v>0</v>
      </c>
      <c r="V42" s="9"/>
      <c r="W42" s="9">
        <v>0</v>
      </c>
      <c r="X42" s="9">
        <v>0</v>
      </c>
      <c r="Y42" s="9"/>
      <c r="Z42" s="9">
        <v>0</v>
      </c>
      <c r="AA42" s="9"/>
      <c r="AB42" s="9"/>
      <c r="AC42" s="9">
        <v>0</v>
      </c>
      <c r="AD42" s="9"/>
      <c r="AE42" s="9"/>
      <c r="AF42" s="9"/>
      <c r="AG42" s="9"/>
      <c r="AH42" s="9"/>
      <c r="AI42" s="9"/>
      <c r="AJ42" s="9"/>
      <c r="AK42" s="9"/>
    </row>
    <row r="43" spans="1:37" ht="45" customHeight="1">
      <c r="A43" s="43" t="s">
        <v>52</v>
      </c>
      <c r="B43" s="9">
        <v>1200</v>
      </c>
      <c r="C43" s="9">
        <v>1200</v>
      </c>
      <c r="D43" s="9">
        <v>0</v>
      </c>
      <c r="E43" s="9">
        <v>1050</v>
      </c>
      <c r="F43" s="9">
        <v>1050</v>
      </c>
      <c r="G43" s="9">
        <v>0</v>
      </c>
      <c r="H43" s="9">
        <v>1445</v>
      </c>
      <c r="I43" s="9">
        <v>1445</v>
      </c>
      <c r="J43" s="9">
        <v>0</v>
      </c>
      <c r="K43" s="9">
        <v>150</v>
      </c>
      <c r="L43" s="9">
        <v>150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/>
      <c r="V43" s="9"/>
      <c r="W43" s="9">
        <v>0</v>
      </c>
      <c r="X43" s="9"/>
      <c r="Y43" s="9"/>
      <c r="Z43" s="9">
        <v>0</v>
      </c>
      <c r="AA43" s="9"/>
      <c r="AB43" s="9"/>
      <c r="AC43" s="9">
        <v>0</v>
      </c>
      <c r="AD43" s="9"/>
      <c r="AE43" s="9"/>
      <c r="AF43" s="9"/>
      <c r="AG43" s="9"/>
      <c r="AH43" s="9"/>
      <c r="AI43" s="9"/>
      <c r="AJ43" s="9"/>
      <c r="AK43" s="9"/>
    </row>
    <row r="44" spans="1:37" ht="45" customHeight="1">
      <c r="A44" s="43" t="s">
        <v>53</v>
      </c>
      <c r="B44" s="9">
        <v>1000</v>
      </c>
      <c r="C44" s="9">
        <v>0</v>
      </c>
      <c r="D44" s="9">
        <v>1000</v>
      </c>
      <c r="E44" s="9">
        <v>0</v>
      </c>
      <c r="F44" s="9">
        <v>0</v>
      </c>
      <c r="G44" s="9">
        <v>0</v>
      </c>
      <c r="H44" s="9">
        <v>1816</v>
      </c>
      <c r="I44" s="9">
        <v>0</v>
      </c>
      <c r="J44" s="9">
        <v>1816</v>
      </c>
      <c r="K44" s="9">
        <v>500</v>
      </c>
      <c r="L44" s="9">
        <v>0</v>
      </c>
      <c r="M44" s="9">
        <v>500</v>
      </c>
      <c r="N44" s="9">
        <v>0</v>
      </c>
      <c r="O44" s="9">
        <v>0</v>
      </c>
      <c r="P44" s="9"/>
      <c r="Q44" s="9">
        <v>0</v>
      </c>
      <c r="R44" s="9"/>
      <c r="S44" s="9"/>
      <c r="T44" s="9">
        <v>0</v>
      </c>
      <c r="U44" s="9"/>
      <c r="V44" s="9"/>
      <c r="W44" s="9">
        <v>0</v>
      </c>
      <c r="X44" s="9"/>
      <c r="Y44" s="9"/>
      <c r="Z44" s="9">
        <v>0</v>
      </c>
      <c r="AA44" s="9"/>
      <c r="AB44" s="9"/>
      <c r="AC44" s="9">
        <v>0</v>
      </c>
      <c r="AD44" s="9"/>
      <c r="AE44" s="9"/>
      <c r="AF44" s="9"/>
      <c r="AG44" s="9"/>
      <c r="AH44" s="9"/>
      <c r="AI44" s="9">
        <v>100</v>
      </c>
      <c r="AJ44" s="9"/>
      <c r="AK44" s="9">
        <v>100</v>
      </c>
    </row>
    <row r="45" spans="1:37" ht="45" customHeight="1">
      <c r="A45" s="43" t="s">
        <v>54</v>
      </c>
      <c r="B45" s="9">
        <v>0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5708</v>
      </c>
      <c r="I45" s="9">
        <v>4748</v>
      </c>
      <c r="J45" s="9">
        <v>960</v>
      </c>
      <c r="K45" s="9">
        <v>1601</v>
      </c>
      <c r="L45" s="9">
        <v>1572</v>
      </c>
      <c r="M45" s="9">
        <v>29</v>
      </c>
      <c r="N45" s="9">
        <v>0</v>
      </c>
      <c r="O45" s="9">
        <v>0</v>
      </c>
      <c r="P45" s="9">
        <v>0</v>
      </c>
      <c r="Q45" s="9">
        <v>0</v>
      </c>
      <c r="R45" s="9"/>
      <c r="S45" s="9"/>
      <c r="T45" s="9">
        <v>0</v>
      </c>
      <c r="U45" s="9"/>
      <c r="V45" s="9"/>
      <c r="W45" s="9">
        <v>0</v>
      </c>
      <c r="X45" s="9"/>
      <c r="Y45" s="9"/>
      <c r="Z45" s="9">
        <v>0</v>
      </c>
      <c r="AA45" s="9"/>
      <c r="AB45" s="9"/>
      <c r="AC45" s="9">
        <v>0</v>
      </c>
      <c r="AD45" s="9"/>
      <c r="AE45" s="9"/>
      <c r="AF45" s="9"/>
      <c r="AG45" s="9"/>
      <c r="AH45" s="9"/>
      <c r="AI45" s="9"/>
      <c r="AJ45" s="9"/>
      <c r="AK45" s="9"/>
    </row>
    <row r="46" spans="1:37" ht="45" customHeight="1">
      <c r="A46" s="43" t="s">
        <v>55</v>
      </c>
      <c r="B46" s="9">
        <v>3962</v>
      </c>
      <c r="C46" s="9">
        <v>3962</v>
      </c>
      <c r="D46" s="9">
        <v>0</v>
      </c>
      <c r="E46" s="9">
        <v>0</v>
      </c>
      <c r="F46" s="9">
        <v>0</v>
      </c>
      <c r="G46" s="9">
        <v>0</v>
      </c>
      <c r="H46" s="9">
        <v>1756</v>
      </c>
      <c r="I46" s="9">
        <v>1756</v>
      </c>
      <c r="J46" s="9">
        <v>0</v>
      </c>
      <c r="K46" s="9">
        <v>2500</v>
      </c>
      <c r="L46" s="9">
        <v>2500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/>
      <c r="S46" s="9"/>
      <c r="T46" s="9">
        <v>0</v>
      </c>
      <c r="U46" s="9"/>
      <c r="V46" s="9"/>
      <c r="W46" s="9">
        <v>0</v>
      </c>
      <c r="X46" s="9"/>
      <c r="Y46" s="9"/>
      <c r="Z46" s="9">
        <v>0</v>
      </c>
      <c r="AA46" s="9"/>
      <c r="AB46" s="9"/>
      <c r="AC46" s="9">
        <v>0</v>
      </c>
      <c r="AD46" s="9"/>
      <c r="AE46" s="9"/>
      <c r="AF46" s="9"/>
      <c r="AG46" s="9"/>
      <c r="AH46" s="9"/>
      <c r="AI46" s="9"/>
      <c r="AJ46" s="9"/>
      <c r="AK46" s="9"/>
    </row>
    <row r="47" spans="1:37" ht="45" customHeight="1">
      <c r="A47" s="43" t="s">
        <v>56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884</v>
      </c>
      <c r="I47" s="9">
        <v>884</v>
      </c>
      <c r="J47" s="9">
        <v>0</v>
      </c>
      <c r="K47" s="9">
        <v>982</v>
      </c>
      <c r="L47" s="9">
        <v>982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/>
      <c r="S47" s="9"/>
      <c r="T47" s="9">
        <v>0</v>
      </c>
      <c r="U47" s="9"/>
      <c r="V47" s="9"/>
      <c r="W47" s="9">
        <v>0</v>
      </c>
      <c r="X47" s="9"/>
      <c r="Y47" s="9"/>
      <c r="Z47" s="9">
        <v>0</v>
      </c>
      <c r="AA47" s="9"/>
      <c r="AB47" s="9"/>
      <c r="AC47" s="9">
        <v>0</v>
      </c>
      <c r="AD47" s="9"/>
      <c r="AE47" s="9"/>
      <c r="AF47" s="9"/>
      <c r="AG47" s="9"/>
      <c r="AH47" s="9"/>
      <c r="AI47" s="9"/>
      <c r="AJ47" s="9"/>
      <c r="AK47" s="9"/>
    </row>
    <row r="48" spans="1:37" ht="45" customHeight="1">
      <c r="A48" s="43" t="s">
        <v>57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3237</v>
      </c>
      <c r="I48" s="9">
        <v>3237</v>
      </c>
      <c r="J48" s="9">
        <v>0</v>
      </c>
      <c r="K48" s="9">
        <v>2529</v>
      </c>
      <c r="L48" s="9">
        <v>2529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/>
      <c r="AB48" s="9"/>
      <c r="AC48" s="9">
        <v>0</v>
      </c>
      <c r="AD48" s="9"/>
      <c r="AE48" s="9"/>
      <c r="AF48" s="9"/>
      <c r="AG48" s="9"/>
      <c r="AH48" s="9"/>
      <c r="AI48" s="9"/>
      <c r="AJ48" s="9"/>
      <c r="AK48" s="9"/>
    </row>
    <row r="49" spans="1:37" ht="45" customHeight="1">
      <c r="A49" s="43" t="s">
        <v>101</v>
      </c>
      <c r="B49" s="9">
        <v>6500</v>
      </c>
      <c r="C49" s="9">
        <v>6500</v>
      </c>
      <c r="D49" s="9">
        <v>0</v>
      </c>
      <c r="E49" s="9">
        <v>800</v>
      </c>
      <c r="F49" s="9">
        <v>800</v>
      </c>
      <c r="G49" s="9">
        <v>0</v>
      </c>
      <c r="H49" s="9">
        <v>6073</v>
      </c>
      <c r="I49" s="9">
        <v>6073</v>
      </c>
      <c r="J49" s="9">
        <v>0</v>
      </c>
      <c r="K49" s="9">
        <v>1594</v>
      </c>
      <c r="L49" s="9">
        <v>1594</v>
      </c>
      <c r="M49" s="9">
        <v>0</v>
      </c>
      <c r="N49" s="9">
        <v>0</v>
      </c>
      <c r="O49" s="9">
        <v>0</v>
      </c>
      <c r="P49" s="9">
        <v>0</v>
      </c>
      <c r="Q49" s="9">
        <v>165</v>
      </c>
      <c r="R49" s="9">
        <v>165</v>
      </c>
      <c r="S49" s="9">
        <v>0</v>
      </c>
      <c r="T49" s="9">
        <v>0</v>
      </c>
      <c r="U49" s="9"/>
      <c r="V49" s="9"/>
      <c r="W49" s="9">
        <v>0</v>
      </c>
      <c r="X49" s="9"/>
      <c r="Y49" s="9"/>
      <c r="Z49" s="9">
        <v>0</v>
      </c>
      <c r="AA49" s="9"/>
      <c r="AB49" s="9"/>
      <c r="AC49" s="9">
        <v>0</v>
      </c>
      <c r="AD49" s="9"/>
      <c r="AE49" s="9"/>
      <c r="AF49" s="9"/>
      <c r="AG49" s="9"/>
      <c r="AH49" s="9"/>
      <c r="AI49" s="9"/>
      <c r="AJ49" s="9"/>
      <c r="AK49" s="9"/>
    </row>
    <row r="50" spans="1:37" ht="45" customHeight="1">
      <c r="A50" s="43" t="s">
        <v>59</v>
      </c>
      <c r="B50" s="9">
        <v>1980</v>
      </c>
      <c r="C50" s="9">
        <v>1980</v>
      </c>
      <c r="D50" s="9">
        <v>0</v>
      </c>
      <c r="E50" s="9">
        <v>2184</v>
      </c>
      <c r="F50" s="9">
        <v>2184</v>
      </c>
      <c r="G50" s="9">
        <v>0</v>
      </c>
      <c r="H50" s="9">
        <v>7099</v>
      </c>
      <c r="I50" s="9">
        <v>7099</v>
      </c>
      <c r="J50" s="9">
        <v>0</v>
      </c>
      <c r="K50" s="9">
        <v>984</v>
      </c>
      <c r="L50" s="9">
        <v>984</v>
      </c>
      <c r="M50" s="9">
        <v>0</v>
      </c>
      <c r="N50" s="9">
        <v>0</v>
      </c>
      <c r="O50" s="9">
        <v>0</v>
      </c>
      <c r="P50" s="9">
        <v>0</v>
      </c>
      <c r="Q50" s="9">
        <v>217</v>
      </c>
      <c r="R50" s="9">
        <v>217</v>
      </c>
      <c r="S50" s="9">
        <v>0</v>
      </c>
      <c r="T50" s="9">
        <v>0</v>
      </c>
      <c r="U50" s="9"/>
      <c r="V50" s="9"/>
      <c r="W50" s="9">
        <v>0</v>
      </c>
      <c r="X50" s="9"/>
      <c r="Y50" s="9"/>
      <c r="Z50" s="9">
        <v>0</v>
      </c>
      <c r="AA50" s="9"/>
      <c r="AB50" s="9"/>
      <c r="AC50" s="9">
        <v>0</v>
      </c>
      <c r="AD50" s="9"/>
      <c r="AE50" s="9"/>
      <c r="AF50" s="9"/>
      <c r="AG50" s="9"/>
      <c r="AH50" s="9"/>
      <c r="AI50" s="9"/>
      <c r="AJ50" s="9"/>
      <c r="AK50" s="9"/>
    </row>
    <row r="51" spans="1:37" ht="45" customHeight="1">
      <c r="A51" s="43" t="s">
        <v>60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7212</v>
      </c>
      <c r="I51" s="9">
        <v>7212</v>
      </c>
      <c r="J51" s="9">
        <v>0</v>
      </c>
      <c r="K51" s="9">
        <v>2252</v>
      </c>
      <c r="L51" s="9">
        <v>2252</v>
      </c>
      <c r="M51" s="9">
        <v>0</v>
      </c>
      <c r="N51" s="9">
        <v>0</v>
      </c>
      <c r="O51" s="9"/>
      <c r="P51" s="9"/>
      <c r="Q51" s="9">
        <v>0</v>
      </c>
      <c r="R51" s="9"/>
      <c r="S51" s="9"/>
      <c r="T51" s="9">
        <v>0</v>
      </c>
      <c r="U51" s="9"/>
      <c r="V51" s="9"/>
      <c r="W51" s="9">
        <v>0</v>
      </c>
      <c r="X51" s="9"/>
      <c r="Y51" s="9"/>
      <c r="Z51" s="9">
        <v>0</v>
      </c>
      <c r="AA51" s="9"/>
      <c r="AB51" s="9"/>
      <c r="AC51" s="9">
        <v>0</v>
      </c>
      <c r="AD51" s="9"/>
      <c r="AE51" s="9"/>
      <c r="AF51" s="9"/>
      <c r="AG51" s="9"/>
      <c r="AH51" s="9"/>
      <c r="AI51" s="9"/>
      <c r="AJ51" s="9"/>
      <c r="AK51" s="9"/>
    </row>
    <row r="52" spans="1:37" ht="45" customHeight="1">
      <c r="A52" s="43" t="s">
        <v>61</v>
      </c>
      <c r="B52" s="9">
        <v>0</v>
      </c>
      <c r="C52" s="9">
        <v>0</v>
      </c>
      <c r="D52" s="9">
        <v>0</v>
      </c>
      <c r="E52" s="9">
        <v>610</v>
      </c>
      <c r="F52" s="9">
        <v>610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/>
      <c r="AB52" s="9"/>
      <c r="AC52" s="9">
        <v>4300</v>
      </c>
      <c r="AD52" s="9">
        <v>4300</v>
      </c>
      <c r="AE52" s="9"/>
      <c r="AF52" s="9"/>
      <c r="AG52" s="9"/>
      <c r="AH52" s="9"/>
      <c r="AI52" s="9"/>
      <c r="AJ52" s="9"/>
      <c r="AK52" s="9"/>
    </row>
    <row r="53" spans="1:37" ht="45" customHeight="1">
      <c r="A53" s="43" t="s">
        <v>62</v>
      </c>
      <c r="B53" s="9">
        <v>1983</v>
      </c>
      <c r="C53" s="9">
        <v>1983</v>
      </c>
      <c r="D53" s="9">
        <v>0</v>
      </c>
      <c r="E53" s="9">
        <v>1000</v>
      </c>
      <c r="F53" s="9">
        <v>1000</v>
      </c>
      <c r="G53" s="9">
        <v>0</v>
      </c>
      <c r="H53" s="9">
        <v>4755</v>
      </c>
      <c r="I53" s="9">
        <v>4755</v>
      </c>
      <c r="J53" s="9">
        <v>0</v>
      </c>
      <c r="K53" s="9">
        <v>2072</v>
      </c>
      <c r="L53" s="9">
        <v>2072</v>
      </c>
      <c r="M53" s="9">
        <v>0</v>
      </c>
      <c r="N53" s="9">
        <v>0</v>
      </c>
      <c r="O53" s="9">
        <v>0</v>
      </c>
      <c r="P53" s="9">
        <v>0</v>
      </c>
      <c r="Q53" s="9">
        <v>270</v>
      </c>
      <c r="R53" s="9">
        <v>270</v>
      </c>
      <c r="S53" s="9">
        <v>0</v>
      </c>
      <c r="T53" s="9">
        <v>0</v>
      </c>
      <c r="U53" s="9"/>
      <c r="V53" s="9"/>
      <c r="W53" s="9">
        <v>0</v>
      </c>
      <c r="X53" s="9"/>
      <c r="Y53" s="9"/>
      <c r="Z53" s="9">
        <v>0</v>
      </c>
      <c r="AA53" s="9"/>
      <c r="AB53" s="9"/>
      <c r="AC53" s="9">
        <v>0</v>
      </c>
      <c r="AD53" s="9"/>
      <c r="AE53" s="9"/>
      <c r="AF53" s="9"/>
      <c r="AG53" s="9"/>
      <c r="AH53" s="9"/>
      <c r="AI53" s="9"/>
      <c r="AJ53" s="9"/>
      <c r="AK53" s="9"/>
    </row>
    <row r="54" spans="1:37" ht="45" customHeight="1">
      <c r="A54" s="43" t="s">
        <v>63</v>
      </c>
      <c r="B54" s="9">
        <v>1100</v>
      </c>
      <c r="C54" s="9">
        <v>1100</v>
      </c>
      <c r="D54" s="9">
        <v>0</v>
      </c>
      <c r="E54" s="9">
        <v>0</v>
      </c>
      <c r="F54" s="9">
        <v>0</v>
      </c>
      <c r="G54" s="9">
        <v>0</v>
      </c>
      <c r="H54" s="9">
        <v>3956</v>
      </c>
      <c r="I54" s="9">
        <v>3956</v>
      </c>
      <c r="J54" s="9">
        <v>0</v>
      </c>
      <c r="K54" s="9">
        <v>989</v>
      </c>
      <c r="L54" s="9">
        <v>989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/>
      <c r="S54" s="9"/>
      <c r="T54" s="9">
        <v>0</v>
      </c>
      <c r="U54" s="9"/>
      <c r="V54" s="9"/>
      <c r="W54" s="9">
        <v>0</v>
      </c>
      <c r="X54" s="9"/>
      <c r="Y54" s="9"/>
      <c r="Z54" s="9">
        <v>0</v>
      </c>
      <c r="AA54" s="9"/>
      <c r="AB54" s="9"/>
      <c r="AC54" s="9">
        <v>0</v>
      </c>
      <c r="AD54" s="9"/>
      <c r="AE54" s="9"/>
      <c r="AF54" s="9"/>
      <c r="AG54" s="9"/>
      <c r="AH54" s="9"/>
      <c r="AI54" s="9"/>
      <c r="AJ54" s="9"/>
      <c r="AK54" s="9"/>
    </row>
    <row r="55" spans="1:37" ht="45" customHeight="1">
      <c r="A55" s="43" t="s">
        <v>64</v>
      </c>
      <c r="B55" s="9">
        <v>2383</v>
      </c>
      <c r="C55" s="9">
        <v>2383</v>
      </c>
      <c r="D55" s="9">
        <v>0</v>
      </c>
      <c r="E55" s="9">
        <v>0</v>
      </c>
      <c r="F55" s="9">
        <v>0</v>
      </c>
      <c r="G55" s="9">
        <v>0</v>
      </c>
      <c r="H55" s="9">
        <v>2594</v>
      </c>
      <c r="I55" s="9">
        <v>2594</v>
      </c>
      <c r="J55" s="9">
        <v>0</v>
      </c>
      <c r="K55" s="9">
        <v>950</v>
      </c>
      <c r="L55" s="9">
        <v>950</v>
      </c>
      <c r="M55" s="9">
        <v>0</v>
      </c>
      <c r="N55" s="9">
        <v>0</v>
      </c>
      <c r="O55" s="9">
        <v>0</v>
      </c>
      <c r="P55" s="9">
        <v>0</v>
      </c>
      <c r="Q55" s="9">
        <v>2031</v>
      </c>
      <c r="R55" s="9">
        <v>2031</v>
      </c>
      <c r="S55" s="9">
        <v>0</v>
      </c>
      <c r="T55" s="9">
        <v>0</v>
      </c>
      <c r="U55" s="9"/>
      <c r="V55" s="9"/>
      <c r="W55" s="9">
        <v>0</v>
      </c>
      <c r="X55" s="9"/>
      <c r="Y55" s="9"/>
      <c r="Z55" s="9">
        <v>0</v>
      </c>
      <c r="AA55" s="9"/>
      <c r="AB55" s="9"/>
      <c r="AC55" s="9">
        <v>0</v>
      </c>
      <c r="AD55" s="9"/>
      <c r="AE55" s="9"/>
      <c r="AF55" s="9"/>
      <c r="AG55" s="9"/>
      <c r="AH55" s="9"/>
      <c r="AI55" s="9"/>
      <c r="AJ55" s="9"/>
      <c r="AK55" s="9"/>
    </row>
    <row r="56" spans="1:37" ht="45" customHeight="1">
      <c r="A56" s="43" t="s">
        <v>65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5138</v>
      </c>
      <c r="I56" s="9">
        <v>0</v>
      </c>
      <c r="J56" s="9">
        <v>5138</v>
      </c>
      <c r="K56" s="9">
        <v>500</v>
      </c>
      <c r="L56" s="9">
        <v>0</v>
      </c>
      <c r="M56" s="9">
        <v>500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/>
      <c r="V56" s="9"/>
      <c r="W56" s="9">
        <v>0</v>
      </c>
      <c r="X56" s="9"/>
      <c r="Y56" s="9"/>
      <c r="Z56" s="9">
        <v>0</v>
      </c>
      <c r="AA56" s="9"/>
      <c r="AB56" s="9"/>
      <c r="AC56" s="9">
        <v>0</v>
      </c>
      <c r="AD56" s="9"/>
      <c r="AE56" s="9"/>
      <c r="AF56" s="9"/>
      <c r="AG56" s="9"/>
      <c r="AH56" s="9"/>
      <c r="AI56" s="9"/>
      <c r="AJ56" s="9"/>
      <c r="AK56" s="9"/>
    </row>
    <row r="57" spans="1:37" ht="45" customHeight="1">
      <c r="A57" s="43" t="s">
        <v>66</v>
      </c>
      <c r="B57" s="9">
        <v>1304</v>
      </c>
      <c r="C57" s="9">
        <v>0</v>
      </c>
      <c r="D57" s="9">
        <v>1304</v>
      </c>
      <c r="E57" s="9">
        <v>0</v>
      </c>
      <c r="F57" s="9">
        <v>0</v>
      </c>
      <c r="G57" s="9">
        <v>0</v>
      </c>
      <c r="H57" s="9">
        <v>6222</v>
      </c>
      <c r="I57" s="9">
        <v>0</v>
      </c>
      <c r="J57" s="9">
        <v>6222</v>
      </c>
      <c r="K57" s="9">
        <v>300</v>
      </c>
      <c r="L57" s="9">
        <v>0</v>
      </c>
      <c r="M57" s="9">
        <v>300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/>
      <c r="V57" s="9"/>
      <c r="W57" s="9">
        <v>0</v>
      </c>
      <c r="X57" s="9"/>
      <c r="Y57" s="9"/>
      <c r="Z57" s="9">
        <v>0</v>
      </c>
      <c r="AA57" s="9"/>
      <c r="AB57" s="9"/>
      <c r="AC57" s="9">
        <v>0</v>
      </c>
      <c r="AD57" s="9"/>
      <c r="AE57" s="9"/>
      <c r="AF57" s="9"/>
      <c r="AG57" s="9"/>
      <c r="AH57" s="9"/>
      <c r="AI57" s="9">
        <v>1000</v>
      </c>
      <c r="AJ57" s="9"/>
      <c r="AK57" s="9">
        <v>1000</v>
      </c>
    </row>
    <row r="58" spans="1:37" ht="45" customHeight="1">
      <c r="A58" s="43" t="s">
        <v>67</v>
      </c>
      <c r="B58" s="9">
        <v>7116</v>
      </c>
      <c r="C58" s="9">
        <v>7116</v>
      </c>
      <c r="D58" s="9">
        <v>0</v>
      </c>
      <c r="E58" s="9">
        <v>3500</v>
      </c>
      <c r="F58" s="9">
        <v>3500</v>
      </c>
      <c r="G58" s="9">
        <v>0</v>
      </c>
      <c r="H58" s="9">
        <v>11536</v>
      </c>
      <c r="I58" s="9">
        <v>10799</v>
      </c>
      <c r="J58" s="9">
        <v>737</v>
      </c>
      <c r="K58" s="9">
        <v>5830</v>
      </c>
      <c r="L58" s="9">
        <v>5752</v>
      </c>
      <c r="M58" s="9">
        <v>78</v>
      </c>
      <c r="N58" s="9">
        <v>0</v>
      </c>
      <c r="O58" s="9">
        <v>0</v>
      </c>
      <c r="P58" s="9">
        <v>0</v>
      </c>
      <c r="Q58" s="9">
        <v>0</v>
      </c>
      <c r="R58" s="9"/>
      <c r="S58" s="9"/>
      <c r="T58" s="9">
        <v>0</v>
      </c>
      <c r="U58" s="9"/>
      <c r="V58" s="9"/>
      <c r="W58" s="9">
        <v>0</v>
      </c>
      <c r="X58" s="9"/>
      <c r="Y58" s="9"/>
      <c r="Z58" s="9">
        <v>0</v>
      </c>
      <c r="AA58" s="9"/>
      <c r="AB58" s="9"/>
      <c r="AC58" s="9">
        <v>0</v>
      </c>
      <c r="AD58" s="9"/>
      <c r="AE58" s="9"/>
      <c r="AF58" s="9"/>
      <c r="AG58" s="9"/>
      <c r="AH58" s="9"/>
      <c r="AI58" s="9"/>
      <c r="AJ58" s="9"/>
      <c r="AK58" s="9"/>
    </row>
    <row r="59" spans="1:37" ht="45" customHeight="1">
      <c r="A59" s="43" t="s">
        <v>68</v>
      </c>
      <c r="B59" s="9">
        <v>3755</v>
      </c>
      <c r="C59" s="9">
        <v>3755</v>
      </c>
      <c r="D59" s="9">
        <v>0</v>
      </c>
      <c r="E59" s="9">
        <v>904</v>
      </c>
      <c r="F59" s="9">
        <v>904</v>
      </c>
      <c r="G59" s="9">
        <v>0</v>
      </c>
      <c r="H59" s="9">
        <v>6744</v>
      </c>
      <c r="I59" s="9">
        <v>6744</v>
      </c>
      <c r="J59" s="9">
        <v>0</v>
      </c>
      <c r="K59" s="9">
        <v>2960</v>
      </c>
      <c r="L59" s="9">
        <v>2960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/>
      <c r="S59" s="9"/>
      <c r="T59" s="9">
        <v>0</v>
      </c>
      <c r="U59" s="9"/>
      <c r="V59" s="9"/>
      <c r="W59" s="9">
        <v>0</v>
      </c>
      <c r="X59" s="9"/>
      <c r="Y59" s="9"/>
      <c r="Z59" s="9">
        <v>0</v>
      </c>
      <c r="AA59" s="9"/>
      <c r="AB59" s="9"/>
      <c r="AC59" s="9">
        <v>0</v>
      </c>
      <c r="AD59" s="9"/>
      <c r="AE59" s="9"/>
      <c r="AF59" s="9"/>
      <c r="AG59" s="9"/>
      <c r="AH59" s="9"/>
      <c r="AI59" s="9"/>
      <c r="AJ59" s="9"/>
      <c r="AK59" s="9"/>
    </row>
    <row r="60" spans="1:37" ht="45" customHeight="1">
      <c r="A60" s="43" t="s">
        <v>69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5097</v>
      </c>
      <c r="I60" s="9">
        <v>4674</v>
      </c>
      <c r="J60" s="9">
        <v>423</v>
      </c>
      <c r="K60" s="9">
        <v>3294</v>
      </c>
      <c r="L60" s="9">
        <v>3000</v>
      </c>
      <c r="M60" s="9">
        <v>294</v>
      </c>
      <c r="N60" s="9">
        <v>0</v>
      </c>
      <c r="O60" s="9">
        <v>0</v>
      </c>
      <c r="P60" s="9"/>
      <c r="Q60" s="9">
        <v>0</v>
      </c>
      <c r="R60" s="9"/>
      <c r="S60" s="9"/>
      <c r="T60" s="9">
        <v>0</v>
      </c>
      <c r="U60" s="9"/>
      <c r="V60" s="9"/>
      <c r="W60" s="9">
        <v>0</v>
      </c>
      <c r="X60" s="9"/>
      <c r="Y60" s="9"/>
      <c r="Z60" s="9">
        <v>0</v>
      </c>
      <c r="AA60" s="9"/>
      <c r="AB60" s="9"/>
      <c r="AC60" s="9">
        <v>0</v>
      </c>
      <c r="AD60" s="9"/>
      <c r="AE60" s="9"/>
      <c r="AF60" s="9"/>
      <c r="AG60" s="9"/>
      <c r="AH60" s="9"/>
      <c r="AI60" s="9"/>
      <c r="AJ60" s="9"/>
      <c r="AK60" s="9"/>
    </row>
    <row r="61" spans="1:37" ht="45" customHeight="1">
      <c r="A61" s="43" t="s">
        <v>70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8265</v>
      </c>
      <c r="I61" s="9">
        <v>7349</v>
      </c>
      <c r="J61" s="9">
        <v>916</v>
      </c>
      <c r="K61" s="9">
        <v>1860</v>
      </c>
      <c r="L61" s="9">
        <v>1850</v>
      </c>
      <c r="M61" s="9">
        <v>10</v>
      </c>
      <c r="N61" s="9">
        <v>0</v>
      </c>
      <c r="O61" s="9">
        <v>0</v>
      </c>
      <c r="P61" s="9">
        <v>0</v>
      </c>
      <c r="Q61" s="9">
        <v>0</v>
      </c>
      <c r="R61" s="9"/>
      <c r="S61" s="9"/>
      <c r="T61" s="9">
        <v>0</v>
      </c>
      <c r="U61" s="9"/>
      <c r="V61" s="9"/>
      <c r="W61" s="9">
        <v>0</v>
      </c>
      <c r="X61" s="9"/>
      <c r="Y61" s="9"/>
      <c r="Z61" s="9">
        <v>0</v>
      </c>
      <c r="AA61" s="9"/>
      <c r="AB61" s="9"/>
      <c r="AC61" s="9">
        <v>0</v>
      </c>
      <c r="AD61" s="9"/>
      <c r="AE61" s="9"/>
      <c r="AF61" s="9"/>
      <c r="AG61" s="9"/>
      <c r="AH61" s="9"/>
      <c r="AI61" s="9"/>
      <c r="AJ61" s="9"/>
      <c r="AK61" s="9"/>
    </row>
    <row r="62" spans="1:37" ht="45" customHeight="1">
      <c r="A62" s="43" t="s">
        <v>71</v>
      </c>
      <c r="B62" s="9">
        <v>4500</v>
      </c>
      <c r="C62" s="9">
        <v>4500</v>
      </c>
      <c r="D62" s="9">
        <v>0</v>
      </c>
      <c r="E62" s="9">
        <v>5200</v>
      </c>
      <c r="F62" s="9">
        <v>5200</v>
      </c>
      <c r="G62" s="9">
        <v>0</v>
      </c>
      <c r="H62" s="9">
        <v>5489</v>
      </c>
      <c r="I62" s="9">
        <v>5489</v>
      </c>
      <c r="J62" s="9">
        <v>0</v>
      </c>
      <c r="K62" s="9">
        <v>3850</v>
      </c>
      <c r="L62" s="9">
        <v>3850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/>
      <c r="T62" s="9">
        <v>0</v>
      </c>
      <c r="U62" s="9"/>
      <c r="V62" s="9"/>
      <c r="W62" s="9">
        <v>0</v>
      </c>
      <c r="X62" s="9"/>
      <c r="Y62" s="9"/>
      <c r="Z62" s="9">
        <v>0</v>
      </c>
      <c r="AA62" s="9"/>
      <c r="AB62" s="9"/>
      <c r="AC62" s="9">
        <v>0</v>
      </c>
      <c r="AD62" s="9"/>
      <c r="AE62" s="9"/>
      <c r="AF62" s="9"/>
      <c r="AG62" s="9"/>
      <c r="AH62" s="9"/>
      <c r="AI62" s="9"/>
      <c r="AJ62" s="9"/>
      <c r="AK62" s="9"/>
    </row>
    <row r="63" spans="1:37" ht="45" customHeight="1">
      <c r="A63" s="43" t="s">
        <v>72</v>
      </c>
      <c r="B63" s="9">
        <v>15760</v>
      </c>
      <c r="C63" s="9">
        <v>15760</v>
      </c>
      <c r="D63" s="9">
        <v>0</v>
      </c>
      <c r="E63" s="9">
        <v>9840</v>
      </c>
      <c r="F63" s="9">
        <v>9840</v>
      </c>
      <c r="G63" s="9">
        <v>0</v>
      </c>
      <c r="H63" s="9">
        <v>10251</v>
      </c>
      <c r="I63" s="9">
        <v>10251</v>
      </c>
      <c r="J63" s="9">
        <v>0</v>
      </c>
      <c r="K63" s="9">
        <v>3700</v>
      </c>
      <c r="L63" s="9">
        <v>3700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/>
      <c r="V63" s="9"/>
      <c r="W63" s="9">
        <v>0</v>
      </c>
      <c r="X63" s="9"/>
      <c r="Y63" s="9"/>
      <c r="Z63" s="9">
        <v>0</v>
      </c>
      <c r="AA63" s="9"/>
      <c r="AB63" s="9"/>
      <c r="AC63" s="9">
        <v>0</v>
      </c>
      <c r="AD63" s="9"/>
      <c r="AE63" s="9"/>
      <c r="AF63" s="9"/>
      <c r="AG63" s="9"/>
      <c r="AH63" s="9"/>
      <c r="AI63" s="9"/>
      <c r="AJ63" s="9"/>
      <c r="AK63" s="9"/>
    </row>
    <row r="64" spans="1:37" ht="45" customHeight="1">
      <c r="A64" s="43" t="s">
        <v>73</v>
      </c>
      <c r="B64" s="9">
        <v>2200</v>
      </c>
      <c r="C64" s="9">
        <v>0</v>
      </c>
      <c r="D64" s="9">
        <v>2200</v>
      </c>
      <c r="E64" s="9">
        <v>0</v>
      </c>
      <c r="F64" s="9">
        <v>0</v>
      </c>
      <c r="G64" s="9">
        <v>0</v>
      </c>
      <c r="H64" s="9">
        <v>5172</v>
      </c>
      <c r="I64" s="9">
        <v>0</v>
      </c>
      <c r="J64" s="9">
        <v>5172</v>
      </c>
      <c r="K64" s="9">
        <v>830</v>
      </c>
      <c r="L64" s="9">
        <v>0</v>
      </c>
      <c r="M64" s="9">
        <v>830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/>
      <c r="V64" s="9"/>
      <c r="W64" s="9">
        <v>0</v>
      </c>
      <c r="X64" s="9"/>
      <c r="Y64" s="9"/>
      <c r="Z64" s="9">
        <v>0</v>
      </c>
      <c r="AA64" s="9"/>
      <c r="AB64" s="9"/>
      <c r="AC64" s="9">
        <v>0</v>
      </c>
      <c r="AD64" s="9"/>
      <c r="AE64" s="9"/>
      <c r="AF64" s="9"/>
      <c r="AG64" s="9"/>
      <c r="AH64" s="9"/>
      <c r="AI64" s="9">
        <v>200</v>
      </c>
      <c r="AJ64" s="9"/>
      <c r="AK64" s="9">
        <v>200</v>
      </c>
    </row>
    <row r="65" spans="1:37" ht="45" customHeight="1">
      <c r="A65" s="43" t="s">
        <v>74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994</v>
      </c>
      <c r="I65" s="9">
        <v>0</v>
      </c>
      <c r="J65" s="9">
        <v>994</v>
      </c>
      <c r="K65" s="9">
        <v>550</v>
      </c>
      <c r="L65" s="9">
        <v>0</v>
      </c>
      <c r="M65" s="9">
        <v>550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/>
      <c r="V65" s="9"/>
      <c r="W65" s="9">
        <v>0</v>
      </c>
      <c r="X65" s="9"/>
      <c r="Y65" s="9"/>
      <c r="Z65" s="9">
        <v>0</v>
      </c>
      <c r="AA65" s="9"/>
      <c r="AB65" s="9"/>
      <c r="AC65" s="9">
        <v>0</v>
      </c>
      <c r="AD65" s="9"/>
      <c r="AE65" s="9"/>
      <c r="AF65" s="9"/>
      <c r="AG65" s="9"/>
      <c r="AH65" s="9"/>
      <c r="AI65" s="9"/>
      <c r="AJ65" s="9"/>
      <c r="AK65" s="9"/>
    </row>
    <row r="66" spans="1:37" ht="45" customHeight="1">
      <c r="A66" s="43" t="s">
        <v>75</v>
      </c>
      <c r="B66" s="9">
        <v>4500</v>
      </c>
      <c r="C66" s="9">
        <v>4500</v>
      </c>
      <c r="D66" s="9">
        <v>0</v>
      </c>
      <c r="E66" s="9">
        <v>0</v>
      </c>
      <c r="F66" s="9">
        <v>0</v>
      </c>
      <c r="G66" s="9">
        <v>0</v>
      </c>
      <c r="H66" s="9">
        <v>10655</v>
      </c>
      <c r="I66" s="9">
        <v>10655</v>
      </c>
      <c r="J66" s="9">
        <v>0</v>
      </c>
      <c r="K66" s="9">
        <v>1800</v>
      </c>
      <c r="L66" s="9">
        <v>1800</v>
      </c>
      <c r="M66" s="9">
        <v>0</v>
      </c>
      <c r="N66" s="9">
        <v>0</v>
      </c>
      <c r="O66" s="9">
        <v>0</v>
      </c>
      <c r="P66" s="9">
        <v>0</v>
      </c>
      <c r="Q66" s="9">
        <v>800</v>
      </c>
      <c r="R66" s="9">
        <v>800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979</v>
      </c>
      <c r="AA66" s="9">
        <v>931</v>
      </c>
      <c r="AB66" s="9">
        <v>48</v>
      </c>
      <c r="AC66" s="9">
        <v>2500</v>
      </c>
      <c r="AD66" s="9">
        <v>2500</v>
      </c>
      <c r="AE66" s="9">
        <v>0</v>
      </c>
      <c r="AF66" s="9"/>
      <c r="AG66" s="9"/>
      <c r="AH66" s="9"/>
      <c r="AI66" s="9"/>
      <c r="AJ66" s="9"/>
      <c r="AK66" s="9"/>
    </row>
    <row r="67" spans="1:37" ht="45" customHeight="1">
      <c r="A67" s="43" t="s">
        <v>76</v>
      </c>
      <c r="B67" s="9">
        <v>1469</v>
      </c>
      <c r="C67" s="9">
        <v>1469</v>
      </c>
      <c r="D67" s="9">
        <v>0</v>
      </c>
      <c r="E67" s="9">
        <v>546</v>
      </c>
      <c r="F67" s="9">
        <v>546</v>
      </c>
      <c r="G67" s="9">
        <v>0</v>
      </c>
      <c r="H67" s="9">
        <v>4973</v>
      </c>
      <c r="I67" s="9">
        <v>3552</v>
      </c>
      <c r="J67" s="9">
        <v>1421</v>
      </c>
      <c r="K67" s="9">
        <v>1540</v>
      </c>
      <c r="L67" s="9">
        <v>1540</v>
      </c>
      <c r="M67" s="9">
        <v>0</v>
      </c>
      <c r="N67" s="9">
        <v>0</v>
      </c>
      <c r="O67" s="9">
        <v>0</v>
      </c>
      <c r="P67" s="9">
        <v>0</v>
      </c>
      <c r="Q67" s="9">
        <v>1500</v>
      </c>
      <c r="R67" s="9">
        <v>1500</v>
      </c>
      <c r="S67" s="9">
        <v>0</v>
      </c>
      <c r="T67" s="9">
        <v>0</v>
      </c>
      <c r="U67" s="9"/>
      <c r="V67" s="9"/>
      <c r="W67" s="9">
        <v>0</v>
      </c>
      <c r="X67" s="9"/>
      <c r="Y67" s="9"/>
      <c r="Z67" s="9">
        <v>0</v>
      </c>
      <c r="AA67" s="9"/>
      <c r="AB67" s="9"/>
      <c r="AC67" s="9">
        <v>0</v>
      </c>
      <c r="AD67" s="9"/>
      <c r="AE67" s="9"/>
      <c r="AF67" s="9"/>
      <c r="AG67" s="9"/>
      <c r="AH67" s="9"/>
      <c r="AI67" s="9"/>
      <c r="AJ67" s="9"/>
      <c r="AK67" s="9"/>
    </row>
    <row r="68" spans="1:37" ht="45" customHeight="1">
      <c r="A68" s="43" t="s">
        <v>77</v>
      </c>
      <c r="B68" s="9">
        <v>1500</v>
      </c>
      <c r="C68" s="9">
        <v>0</v>
      </c>
      <c r="D68" s="9">
        <v>1500</v>
      </c>
      <c r="E68" s="9">
        <v>2000</v>
      </c>
      <c r="F68" s="9">
        <v>0</v>
      </c>
      <c r="G68" s="9">
        <v>2000</v>
      </c>
      <c r="H68" s="9">
        <v>3769</v>
      </c>
      <c r="I68" s="9">
        <v>0</v>
      </c>
      <c r="J68" s="9">
        <v>3769</v>
      </c>
      <c r="K68" s="9">
        <v>60</v>
      </c>
      <c r="L68" s="9">
        <v>0</v>
      </c>
      <c r="M68" s="9">
        <v>60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/>
      <c r="W68" s="9">
        <v>0</v>
      </c>
      <c r="X68" s="9">
        <v>0</v>
      </c>
      <c r="Y68" s="9"/>
      <c r="Z68" s="9">
        <v>0</v>
      </c>
      <c r="AA68" s="9"/>
      <c r="AB68" s="9"/>
      <c r="AC68" s="9">
        <v>0</v>
      </c>
      <c r="AD68" s="9"/>
      <c r="AE68" s="9"/>
      <c r="AF68" s="9"/>
      <c r="AG68" s="9"/>
      <c r="AH68" s="9"/>
      <c r="AI68" s="9">
        <v>20</v>
      </c>
      <c r="AJ68" s="9"/>
      <c r="AK68" s="9">
        <v>20</v>
      </c>
    </row>
    <row r="69" spans="1:37" ht="45" customHeight="1">
      <c r="A69" s="43" t="s">
        <v>78</v>
      </c>
      <c r="B69" s="9">
        <v>18741</v>
      </c>
      <c r="C69" s="9">
        <v>18741</v>
      </c>
      <c r="D69" s="9">
        <v>0</v>
      </c>
      <c r="E69" s="9">
        <v>7966</v>
      </c>
      <c r="F69" s="9">
        <v>7966</v>
      </c>
      <c r="G69" s="9">
        <v>0</v>
      </c>
      <c r="H69" s="9">
        <v>9348</v>
      </c>
      <c r="I69" s="9">
        <v>9348</v>
      </c>
      <c r="J69" s="9">
        <v>0</v>
      </c>
      <c r="K69" s="9">
        <v>7000</v>
      </c>
      <c r="L69" s="9">
        <v>7000</v>
      </c>
      <c r="M69" s="9">
        <v>0</v>
      </c>
      <c r="N69" s="9">
        <v>1322</v>
      </c>
      <c r="O69" s="9">
        <v>1322</v>
      </c>
      <c r="P69" s="9">
        <v>0</v>
      </c>
      <c r="Q69" s="9">
        <v>5416</v>
      </c>
      <c r="R69" s="9">
        <v>5416</v>
      </c>
      <c r="S69" s="9">
        <v>0</v>
      </c>
      <c r="T69" s="9">
        <v>0</v>
      </c>
      <c r="U69" s="9">
        <v>0</v>
      </c>
      <c r="V69" s="9"/>
      <c r="W69" s="9">
        <v>0</v>
      </c>
      <c r="X69" s="9">
        <v>0</v>
      </c>
      <c r="Y69" s="9"/>
      <c r="Z69" s="9">
        <v>0</v>
      </c>
      <c r="AA69" s="9"/>
      <c r="AB69" s="9"/>
      <c r="AC69" s="9">
        <v>0</v>
      </c>
      <c r="AD69" s="9"/>
      <c r="AE69" s="9"/>
      <c r="AF69" s="9"/>
      <c r="AG69" s="9"/>
      <c r="AH69" s="9"/>
      <c r="AI69" s="9"/>
      <c r="AJ69" s="9"/>
      <c r="AK69" s="9"/>
    </row>
    <row r="70" spans="1:37" ht="45" customHeight="1">
      <c r="A70" s="43" t="s">
        <v>79</v>
      </c>
      <c r="B70" s="9">
        <v>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/>
      <c r="AB70" s="9"/>
      <c r="AC70" s="9">
        <v>0</v>
      </c>
      <c r="AD70" s="9"/>
      <c r="AE70" s="9"/>
      <c r="AF70" s="9"/>
      <c r="AG70" s="9"/>
      <c r="AH70" s="9"/>
      <c r="AI70" s="9"/>
      <c r="AJ70" s="9"/>
      <c r="AK70" s="9"/>
    </row>
    <row r="71" spans="1:37" ht="54" customHeight="1">
      <c r="A71" s="43" t="s">
        <v>80</v>
      </c>
      <c r="B71" s="9">
        <v>3319</v>
      </c>
      <c r="C71" s="9">
        <v>3319</v>
      </c>
      <c r="D71" s="9">
        <v>0</v>
      </c>
      <c r="E71" s="9">
        <v>0</v>
      </c>
      <c r="F71" s="9">
        <v>0</v>
      </c>
      <c r="G71" s="9">
        <v>0</v>
      </c>
      <c r="H71" s="9">
        <v>1658</v>
      </c>
      <c r="I71" s="9">
        <v>1658</v>
      </c>
      <c r="J71" s="9">
        <v>0</v>
      </c>
      <c r="K71" s="9">
        <v>600</v>
      </c>
      <c r="L71" s="9">
        <v>600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/>
      <c r="W71" s="9">
        <v>0</v>
      </c>
      <c r="X71" s="9"/>
      <c r="Y71" s="9"/>
      <c r="Z71" s="9">
        <v>0</v>
      </c>
      <c r="AA71" s="9"/>
      <c r="AB71" s="9"/>
      <c r="AC71" s="9">
        <v>0</v>
      </c>
      <c r="AD71" s="9"/>
      <c r="AE71" s="9"/>
      <c r="AF71" s="9"/>
      <c r="AG71" s="9"/>
      <c r="AH71" s="9"/>
      <c r="AI71" s="9"/>
      <c r="AJ71" s="9"/>
      <c r="AK71" s="9"/>
    </row>
    <row r="72" spans="1:37" ht="121.5" customHeight="1">
      <c r="A72" s="43" t="s">
        <v>81</v>
      </c>
      <c r="B72" s="9">
        <v>1200</v>
      </c>
      <c r="C72" s="9">
        <v>1190</v>
      </c>
      <c r="D72" s="9">
        <v>10</v>
      </c>
      <c r="E72" s="9">
        <v>1400</v>
      </c>
      <c r="F72" s="9">
        <v>1360</v>
      </c>
      <c r="G72" s="9">
        <v>40</v>
      </c>
      <c r="H72" s="9">
        <v>1915</v>
      </c>
      <c r="I72" s="9">
        <v>1915</v>
      </c>
      <c r="J72" s="9">
        <v>0</v>
      </c>
      <c r="K72" s="9">
        <v>280</v>
      </c>
      <c r="L72" s="9">
        <v>280</v>
      </c>
      <c r="M72" s="9">
        <v>0</v>
      </c>
      <c r="N72" s="9">
        <v>1000</v>
      </c>
      <c r="O72" s="9">
        <v>1000</v>
      </c>
      <c r="P72" s="9">
        <v>0</v>
      </c>
      <c r="Q72" s="9">
        <v>2100</v>
      </c>
      <c r="R72" s="9">
        <v>2100</v>
      </c>
      <c r="S72" s="9">
        <v>0</v>
      </c>
      <c r="T72" s="9">
        <v>3500</v>
      </c>
      <c r="U72" s="9">
        <v>3480</v>
      </c>
      <c r="V72" s="9">
        <v>20</v>
      </c>
      <c r="W72" s="9">
        <v>146</v>
      </c>
      <c r="X72" s="9">
        <v>56</v>
      </c>
      <c r="Y72" s="9">
        <v>90</v>
      </c>
      <c r="Z72" s="9">
        <v>0</v>
      </c>
      <c r="AA72" s="9"/>
      <c r="AB72" s="9"/>
      <c r="AC72" s="9">
        <v>0</v>
      </c>
      <c r="AD72" s="9"/>
      <c r="AE72" s="9"/>
      <c r="AF72" s="9">
        <v>50</v>
      </c>
      <c r="AG72" s="9">
        <v>50</v>
      </c>
      <c r="AH72" s="9"/>
      <c r="AI72" s="9"/>
      <c r="AJ72" s="9"/>
      <c r="AK72" s="9"/>
    </row>
    <row r="73" spans="1:37" ht="70.5" customHeight="1">
      <c r="A73" s="43" t="s">
        <v>82</v>
      </c>
      <c r="B73" s="9">
        <v>1400</v>
      </c>
      <c r="C73" s="9">
        <v>1400</v>
      </c>
      <c r="D73" s="9">
        <v>0</v>
      </c>
      <c r="E73" s="9">
        <v>0</v>
      </c>
      <c r="F73" s="9">
        <v>0</v>
      </c>
      <c r="G73" s="9">
        <v>0</v>
      </c>
      <c r="H73" s="9">
        <v>1364</v>
      </c>
      <c r="I73" s="9">
        <v>1364</v>
      </c>
      <c r="J73" s="9">
        <v>0</v>
      </c>
      <c r="K73" s="9">
        <v>900</v>
      </c>
      <c r="L73" s="9">
        <v>900</v>
      </c>
      <c r="M73" s="9">
        <v>0</v>
      </c>
      <c r="N73" s="9">
        <v>0</v>
      </c>
      <c r="O73" s="9"/>
      <c r="P73" s="9"/>
      <c r="Q73" s="9">
        <v>800</v>
      </c>
      <c r="R73" s="9">
        <v>800</v>
      </c>
      <c r="S73" s="9"/>
      <c r="T73" s="9">
        <v>0</v>
      </c>
      <c r="U73" s="9"/>
      <c r="V73" s="9"/>
      <c r="W73" s="9">
        <v>0</v>
      </c>
      <c r="X73" s="9"/>
      <c r="Y73" s="9"/>
      <c r="Z73" s="9">
        <v>0</v>
      </c>
      <c r="AA73" s="9"/>
      <c r="AB73" s="9"/>
      <c r="AC73" s="9">
        <v>0</v>
      </c>
      <c r="AD73" s="9"/>
      <c r="AE73" s="9"/>
      <c r="AF73" s="9"/>
      <c r="AG73" s="9"/>
      <c r="AH73" s="9"/>
      <c r="AI73" s="9"/>
      <c r="AJ73" s="9"/>
      <c r="AK73" s="9"/>
    </row>
    <row r="74" spans="1:37" ht="72.75" customHeight="1">
      <c r="A74" s="43" t="s">
        <v>83</v>
      </c>
      <c r="B74" s="9">
        <v>0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11</v>
      </c>
      <c r="I74" s="9">
        <v>11</v>
      </c>
      <c r="J74" s="9">
        <v>0</v>
      </c>
      <c r="K74" s="9">
        <v>16</v>
      </c>
      <c r="L74" s="9">
        <v>16</v>
      </c>
      <c r="M74" s="9">
        <v>0</v>
      </c>
      <c r="N74" s="9">
        <v>0</v>
      </c>
      <c r="O74" s="9">
        <v>0</v>
      </c>
      <c r="P74" s="9"/>
      <c r="Q74" s="9">
        <v>0</v>
      </c>
      <c r="R74" s="9"/>
      <c r="S74" s="9"/>
      <c r="T74" s="9">
        <v>0</v>
      </c>
      <c r="U74" s="9"/>
      <c r="V74" s="9"/>
      <c r="W74" s="9">
        <v>0</v>
      </c>
      <c r="X74" s="9"/>
      <c r="Y74" s="9"/>
      <c r="Z74" s="9">
        <v>0</v>
      </c>
      <c r="AA74" s="9"/>
      <c r="AB74" s="9"/>
      <c r="AC74" s="9">
        <v>0</v>
      </c>
      <c r="AD74" s="9"/>
      <c r="AE74" s="9"/>
      <c r="AF74" s="9"/>
      <c r="AG74" s="9"/>
      <c r="AH74" s="9"/>
      <c r="AI74" s="9"/>
      <c r="AJ74" s="9"/>
      <c r="AK74" s="9"/>
    </row>
    <row r="75" spans="1:37" ht="45" customHeight="1">
      <c r="A75" s="43" t="s">
        <v>84</v>
      </c>
      <c r="B75" s="9">
        <v>3100</v>
      </c>
      <c r="C75" s="9">
        <v>3098</v>
      </c>
      <c r="D75" s="9">
        <v>2</v>
      </c>
      <c r="E75" s="9">
        <v>0</v>
      </c>
      <c r="F75" s="9">
        <v>0</v>
      </c>
      <c r="G75" s="9">
        <v>0</v>
      </c>
      <c r="H75" s="9">
        <v>4198</v>
      </c>
      <c r="I75" s="9">
        <v>4198</v>
      </c>
      <c r="J75" s="9">
        <v>0</v>
      </c>
      <c r="K75" s="9">
        <v>680</v>
      </c>
      <c r="L75" s="9">
        <v>680</v>
      </c>
      <c r="M75" s="9">
        <v>0</v>
      </c>
      <c r="N75" s="9">
        <v>0</v>
      </c>
      <c r="O75" s="9">
        <v>0</v>
      </c>
      <c r="P75" s="9">
        <v>0</v>
      </c>
      <c r="Q75" s="9">
        <v>354</v>
      </c>
      <c r="R75" s="9">
        <v>354</v>
      </c>
      <c r="S75" s="9">
        <v>0</v>
      </c>
      <c r="T75" s="9">
        <v>0</v>
      </c>
      <c r="U75" s="9"/>
      <c r="V75" s="9"/>
      <c r="W75" s="9">
        <v>0</v>
      </c>
      <c r="X75" s="9"/>
      <c r="Y75" s="9"/>
      <c r="Z75" s="9">
        <v>0</v>
      </c>
      <c r="AA75" s="9"/>
      <c r="AB75" s="9"/>
      <c r="AC75" s="9">
        <v>0</v>
      </c>
      <c r="AD75" s="9"/>
      <c r="AE75" s="9"/>
      <c r="AF75" s="9"/>
      <c r="AG75" s="9"/>
      <c r="AH75" s="9"/>
      <c r="AI75" s="9"/>
      <c r="AJ75" s="9"/>
      <c r="AK75" s="9"/>
    </row>
    <row r="76" spans="1:37" ht="45" customHeight="1">
      <c r="A76" s="43" t="s">
        <v>85</v>
      </c>
      <c r="B76" s="9">
        <v>2000</v>
      </c>
      <c r="C76" s="9">
        <v>2000</v>
      </c>
      <c r="D76" s="9">
        <v>0</v>
      </c>
      <c r="E76" s="9">
        <v>0</v>
      </c>
      <c r="F76" s="9"/>
      <c r="G76" s="9"/>
      <c r="H76" s="9">
        <v>0</v>
      </c>
      <c r="I76" s="9"/>
      <c r="J76" s="9"/>
      <c r="K76" s="9">
        <v>0</v>
      </c>
      <c r="L76" s="9"/>
      <c r="M76" s="9"/>
      <c r="N76" s="9">
        <v>0</v>
      </c>
      <c r="O76" s="9"/>
      <c r="P76" s="9"/>
      <c r="Q76" s="9">
        <v>0</v>
      </c>
      <c r="R76" s="9"/>
      <c r="S76" s="9"/>
      <c r="T76" s="9">
        <v>0</v>
      </c>
      <c r="U76" s="9"/>
      <c r="V76" s="9"/>
      <c r="W76" s="9">
        <v>0</v>
      </c>
      <c r="X76" s="9"/>
      <c r="Y76" s="9"/>
      <c r="Z76" s="9">
        <v>0</v>
      </c>
      <c r="AA76" s="9"/>
      <c r="AB76" s="9"/>
      <c r="AC76" s="9">
        <v>0</v>
      </c>
      <c r="AD76" s="9"/>
      <c r="AE76" s="9"/>
      <c r="AF76" s="9"/>
      <c r="AG76" s="9"/>
      <c r="AH76" s="9"/>
      <c r="AI76" s="9"/>
      <c r="AJ76" s="9"/>
      <c r="AK76" s="9"/>
    </row>
    <row r="77" spans="1:37" ht="45" customHeight="1">
      <c r="A77" s="43" t="s">
        <v>86</v>
      </c>
      <c r="B77" s="9">
        <v>0</v>
      </c>
      <c r="C77" s="9"/>
      <c r="D77" s="9"/>
      <c r="E77" s="9">
        <v>0</v>
      </c>
      <c r="F77" s="9"/>
      <c r="G77" s="9"/>
      <c r="H77" s="9">
        <v>212</v>
      </c>
      <c r="I77" s="9">
        <v>212</v>
      </c>
      <c r="J77" s="9">
        <v>0</v>
      </c>
      <c r="K77" s="9">
        <v>100</v>
      </c>
      <c r="L77" s="9">
        <v>100</v>
      </c>
      <c r="M77" s="9">
        <v>0</v>
      </c>
      <c r="N77" s="9">
        <v>0</v>
      </c>
      <c r="O77" s="9"/>
      <c r="P77" s="9"/>
      <c r="Q77" s="9">
        <v>0</v>
      </c>
      <c r="R77" s="9"/>
      <c r="S77" s="9"/>
      <c r="T77" s="9">
        <v>0</v>
      </c>
      <c r="U77" s="9"/>
      <c r="V77" s="9"/>
      <c r="W77" s="9">
        <v>0</v>
      </c>
      <c r="X77" s="9"/>
      <c r="Y77" s="9"/>
      <c r="Z77" s="9">
        <v>0</v>
      </c>
      <c r="AA77" s="9"/>
      <c r="AB77" s="9"/>
      <c r="AC77" s="9">
        <v>0</v>
      </c>
      <c r="AD77" s="9"/>
      <c r="AE77" s="9"/>
      <c r="AF77" s="9"/>
      <c r="AG77" s="9"/>
      <c r="AH77" s="9"/>
      <c r="AI77" s="9"/>
      <c r="AJ77" s="9"/>
      <c r="AK77" s="9"/>
    </row>
    <row r="78" spans="1:37" s="25" customFormat="1" ht="118.5" customHeight="1">
      <c r="A78" s="43" t="s">
        <v>87</v>
      </c>
      <c r="B78" s="9">
        <v>100</v>
      </c>
      <c r="C78" s="9">
        <v>100</v>
      </c>
      <c r="D78" s="9">
        <v>0</v>
      </c>
      <c r="E78" s="9">
        <v>0</v>
      </c>
      <c r="F78" s="9"/>
      <c r="G78" s="9"/>
      <c r="H78" s="9">
        <v>0</v>
      </c>
      <c r="I78" s="9"/>
      <c r="J78" s="9"/>
      <c r="K78" s="9">
        <v>0</v>
      </c>
      <c r="L78" s="9"/>
      <c r="M78" s="9"/>
      <c r="N78" s="9">
        <v>0</v>
      </c>
      <c r="O78" s="9"/>
      <c r="P78" s="9"/>
      <c r="Q78" s="9">
        <v>0</v>
      </c>
      <c r="R78" s="9"/>
      <c r="S78" s="9"/>
      <c r="T78" s="9">
        <v>0</v>
      </c>
      <c r="U78" s="9"/>
      <c r="V78" s="9"/>
      <c r="W78" s="9">
        <v>0</v>
      </c>
      <c r="X78" s="9"/>
      <c r="Y78" s="9"/>
      <c r="Z78" s="9">
        <v>0</v>
      </c>
      <c r="AA78" s="9"/>
      <c r="AB78" s="9"/>
      <c r="AC78" s="9">
        <v>0</v>
      </c>
      <c r="AD78" s="9"/>
      <c r="AE78" s="9"/>
      <c r="AF78" s="9"/>
      <c r="AG78" s="9"/>
      <c r="AH78" s="9"/>
      <c r="AI78" s="9"/>
      <c r="AJ78" s="9"/>
      <c r="AK78" s="9"/>
    </row>
    <row r="79" spans="1:37" ht="45" customHeight="1">
      <c r="A79" s="43" t="s">
        <v>88</v>
      </c>
      <c r="B79" s="9">
        <v>717</v>
      </c>
      <c r="C79" s="9">
        <v>717</v>
      </c>
      <c r="D79" s="9">
        <v>0</v>
      </c>
      <c r="E79" s="9">
        <v>1200</v>
      </c>
      <c r="F79" s="9">
        <v>1200</v>
      </c>
      <c r="G79" s="9">
        <v>0</v>
      </c>
      <c r="H79" s="9">
        <v>0</v>
      </c>
      <c r="I79" s="9"/>
      <c r="J79" s="9"/>
      <c r="K79" s="9">
        <v>0</v>
      </c>
      <c r="L79" s="9"/>
      <c r="M79" s="9"/>
      <c r="N79" s="9">
        <v>0</v>
      </c>
      <c r="O79" s="9"/>
      <c r="P79" s="9"/>
      <c r="Q79" s="9">
        <v>0</v>
      </c>
      <c r="R79" s="9"/>
      <c r="S79" s="9"/>
      <c r="T79" s="9">
        <v>0</v>
      </c>
      <c r="U79" s="9"/>
      <c r="V79" s="9"/>
      <c r="W79" s="9">
        <v>0</v>
      </c>
      <c r="X79" s="9"/>
      <c r="Y79" s="9"/>
      <c r="Z79" s="9">
        <v>0</v>
      </c>
      <c r="AA79" s="9"/>
      <c r="AB79" s="9"/>
      <c r="AC79" s="9">
        <v>0</v>
      </c>
      <c r="AD79" s="9"/>
      <c r="AE79" s="9"/>
      <c r="AF79" s="9"/>
      <c r="AG79" s="9"/>
      <c r="AH79" s="9"/>
      <c r="AI79" s="9"/>
      <c r="AJ79" s="9"/>
      <c r="AK79" s="9"/>
    </row>
    <row r="80" spans="1:37" ht="45" customHeight="1">
      <c r="A80" s="43" t="s">
        <v>89</v>
      </c>
      <c r="B80" s="9">
        <v>4000</v>
      </c>
      <c r="C80" s="9">
        <v>4000</v>
      </c>
      <c r="D80" s="9">
        <v>0</v>
      </c>
      <c r="E80" s="9">
        <v>3210</v>
      </c>
      <c r="F80" s="9">
        <v>3210</v>
      </c>
      <c r="G80" s="9"/>
      <c r="H80" s="9">
        <v>0</v>
      </c>
      <c r="I80" s="9"/>
      <c r="J80" s="9"/>
      <c r="K80" s="9">
        <v>0</v>
      </c>
      <c r="L80" s="9"/>
      <c r="M80" s="9"/>
      <c r="N80" s="9">
        <v>0</v>
      </c>
      <c r="O80" s="9"/>
      <c r="P80" s="9"/>
      <c r="Q80" s="9">
        <v>0</v>
      </c>
      <c r="R80" s="9"/>
      <c r="S80" s="9"/>
      <c r="T80" s="9">
        <v>0</v>
      </c>
      <c r="U80" s="9"/>
      <c r="V80" s="9"/>
      <c r="W80" s="9">
        <v>0</v>
      </c>
      <c r="X80" s="9"/>
      <c r="Y80" s="9"/>
      <c r="Z80" s="9">
        <v>0</v>
      </c>
      <c r="AA80" s="9"/>
      <c r="AB80" s="9"/>
      <c r="AC80" s="9">
        <v>0</v>
      </c>
      <c r="AD80" s="9"/>
      <c r="AE80" s="9"/>
      <c r="AF80" s="9"/>
      <c r="AG80" s="9"/>
      <c r="AH80" s="9"/>
      <c r="AI80" s="9"/>
      <c r="AJ80" s="9"/>
      <c r="AK80" s="9"/>
    </row>
    <row r="81" spans="1:37" ht="45" customHeight="1">
      <c r="A81" s="43" t="s">
        <v>90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0</v>
      </c>
      <c r="U81" s="9"/>
      <c r="V81" s="9"/>
      <c r="W81" s="9"/>
      <c r="X81" s="9"/>
      <c r="Y81" s="9"/>
      <c r="Z81" s="9">
        <v>0</v>
      </c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</row>
    <row r="82" spans="1:37" ht="45" customHeight="1">
      <c r="A82" s="43" t="s">
        <v>91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>
        <v>0</v>
      </c>
      <c r="U82" s="9"/>
      <c r="V82" s="9"/>
      <c r="W82" s="9"/>
      <c r="X82" s="9"/>
      <c r="Y82" s="9"/>
      <c r="Z82" s="9">
        <v>0</v>
      </c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</row>
    <row r="83" spans="1:37" ht="45" customHeight="1">
      <c r="A83" s="43" t="s">
        <v>92</v>
      </c>
      <c r="B83" s="9">
        <v>2200</v>
      </c>
      <c r="C83" s="9">
        <v>2200</v>
      </c>
      <c r="D83" s="9">
        <v>0</v>
      </c>
      <c r="E83" s="9">
        <v>2450</v>
      </c>
      <c r="F83" s="9">
        <v>2350</v>
      </c>
      <c r="G83" s="9">
        <v>100</v>
      </c>
      <c r="H83" s="9">
        <v>0</v>
      </c>
      <c r="I83" s="9"/>
      <c r="J83" s="9"/>
      <c r="K83" s="9">
        <v>0</v>
      </c>
      <c r="L83" s="9"/>
      <c r="M83" s="9"/>
      <c r="N83" s="9">
        <v>0</v>
      </c>
      <c r="O83" s="9"/>
      <c r="P83" s="9"/>
      <c r="Q83" s="9">
        <v>0</v>
      </c>
      <c r="R83" s="9"/>
      <c r="S83" s="9"/>
      <c r="T83" s="9">
        <v>0</v>
      </c>
      <c r="U83" s="9"/>
      <c r="V83" s="9"/>
      <c r="W83" s="9">
        <v>0</v>
      </c>
      <c r="X83" s="9"/>
      <c r="Y83" s="9"/>
      <c r="Z83" s="9">
        <v>0</v>
      </c>
      <c r="AA83" s="9"/>
      <c r="AB83" s="9"/>
      <c r="AC83" s="9">
        <v>0</v>
      </c>
      <c r="AD83" s="9"/>
      <c r="AE83" s="9"/>
      <c r="AF83" s="9"/>
      <c r="AG83" s="9"/>
      <c r="AH83" s="9"/>
      <c r="AI83" s="9"/>
      <c r="AJ83" s="9"/>
      <c r="AK83" s="9"/>
    </row>
    <row r="84" spans="1:37" ht="45" customHeight="1">
      <c r="A84" s="43" t="s">
        <v>93</v>
      </c>
      <c r="B84" s="9">
        <v>1200</v>
      </c>
      <c r="C84" s="9">
        <v>1190</v>
      </c>
      <c r="D84" s="9">
        <v>10</v>
      </c>
      <c r="E84" s="9">
        <v>0</v>
      </c>
      <c r="F84" s="9">
        <v>0</v>
      </c>
      <c r="G84" s="9"/>
      <c r="H84" s="9">
        <v>0</v>
      </c>
      <c r="I84" s="9"/>
      <c r="J84" s="9"/>
      <c r="K84" s="9">
        <v>0</v>
      </c>
      <c r="L84" s="9"/>
      <c r="M84" s="9"/>
      <c r="N84" s="9">
        <v>0</v>
      </c>
      <c r="O84" s="9"/>
      <c r="P84" s="9"/>
      <c r="Q84" s="9">
        <v>0</v>
      </c>
      <c r="R84" s="9"/>
      <c r="S84" s="9"/>
      <c r="T84" s="9">
        <v>0</v>
      </c>
      <c r="U84" s="9"/>
      <c r="V84" s="9"/>
      <c r="W84" s="9">
        <v>0</v>
      </c>
      <c r="X84" s="9"/>
      <c r="Y84" s="9"/>
      <c r="Z84" s="9">
        <v>0</v>
      </c>
      <c r="AA84" s="9"/>
      <c r="AB84" s="9"/>
      <c r="AC84" s="9">
        <v>0</v>
      </c>
      <c r="AD84" s="9"/>
      <c r="AE84" s="9"/>
      <c r="AF84" s="9"/>
      <c r="AG84" s="9"/>
      <c r="AH84" s="9"/>
      <c r="AI84" s="9"/>
      <c r="AJ84" s="9"/>
      <c r="AK84" s="9"/>
    </row>
    <row r="85" spans="1:37" ht="45" customHeight="1">
      <c r="A85" s="43" t="s">
        <v>94</v>
      </c>
      <c r="B85" s="9">
        <v>0</v>
      </c>
      <c r="C85" s="9"/>
      <c r="D85" s="9"/>
      <c r="E85" s="9">
        <v>0</v>
      </c>
      <c r="F85" s="9"/>
      <c r="G85" s="9">
        <v>0</v>
      </c>
      <c r="H85" s="9">
        <v>426</v>
      </c>
      <c r="I85" s="9">
        <v>426</v>
      </c>
      <c r="J85" s="9">
        <v>0</v>
      </c>
      <c r="K85" s="9">
        <v>0</v>
      </c>
      <c r="L85" s="9"/>
      <c r="M85" s="9"/>
      <c r="N85" s="9">
        <v>0</v>
      </c>
      <c r="O85" s="9"/>
      <c r="P85" s="9"/>
      <c r="Q85" s="9">
        <v>0</v>
      </c>
      <c r="R85" s="9"/>
      <c r="S85" s="9"/>
      <c r="T85" s="9">
        <v>0</v>
      </c>
      <c r="U85" s="9"/>
      <c r="V85" s="9"/>
      <c r="W85" s="9">
        <v>0</v>
      </c>
      <c r="X85" s="9"/>
      <c r="Y85" s="9"/>
      <c r="Z85" s="9">
        <v>0</v>
      </c>
      <c r="AA85" s="9"/>
      <c r="AB85" s="9"/>
      <c r="AC85" s="9">
        <v>0</v>
      </c>
      <c r="AD85" s="9"/>
      <c r="AE85" s="9"/>
      <c r="AF85" s="9"/>
      <c r="AG85" s="9"/>
      <c r="AH85" s="9"/>
      <c r="AI85" s="9"/>
      <c r="AJ85" s="9"/>
      <c r="AK85" s="9"/>
    </row>
    <row r="86" spans="1:37" ht="45" customHeight="1">
      <c r="A86" s="43" t="s">
        <v>95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>
        <v>0</v>
      </c>
      <c r="O86" s="9">
        <v>0</v>
      </c>
      <c r="P86" s="9"/>
      <c r="Q86" s="9"/>
      <c r="R86" s="9"/>
      <c r="S86" s="9"/>
      <c r="T86" s="9"/>
      <c r="U86" s="9"/>
      <c r="V86" s="9"/>
      <c r="W86" s="9"/>
      <c r="X86" s="9"/>
      <c r="Y86" s="9"/>
      <c r="Z86" s="9">
        <v>0</v>
      </c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</row>
    <row r="87" spans="1:37" ht="45" customHeight="1">
      <c r="A87" s="43" t="s">
        <v>96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>
        <v>73</v>
      </c>
      <c r="O87" s="9">
        <v>73</v>
      </c>
      <c r="P87" s="9"/>
      <c r="Q87" s="9"/>
      <c r="R87" s="9"/>
      <c r="S87" s="9"/>
      <c r="T87" s="9"/>
      <c r="U87" s="9"/>
      <c r="V87" s="9"/>
      <c r="W87" s="9"/>
      <c r="X87" s="9"/>
      <c r="Y87" s="9"/>
      <c r="Z87" s="9">
        <v>0</v>
      </c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</row>
    <row r="88" spans="1:37" ht="54.75" customHeight="1">
      <c r="A88" s="43" t="s">
        <v>97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>
        <v>73</v>
      </c>
      <c r="O88" s="9">
        <v>73</v>
      </c>
      <c r="P88" s="9"/>
      <c r="Q88" s="9"/>
      <c r="R88" s="9"/>
      <c r="S88" s="9"/>
      <c r="T88" s="9"/>
      <c r="U88" s="9"/>
      <c r="V88" s="9"/>
      <c r="W88" s="9"/>
      <c r="X88" s="9"/>
      <c r="Y88" s="9"/>
      <c r="Z88" s="9">
        <v>0</v>
      </c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</row>
    <row r="89" spans="1:37" ht="53.25" customHeight="1">
      <c r="A89" s="43" t="s">
        <v>98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>
        <v>72</v>
      </c>
      <c r="O89" s="9">
        <v>72</v>
      </c>
      <c r="P89" s="9"/>
      <c r="Q89" s="9"/>
      <c r="R89" s="9"/>
      <c r="S89" s="9"/>
      <c r="T89" s="9"/>
      <c r="U89" s="9"/>
      <c r="V89" s="9"/>
      <c r="W89" s="9"/>
      <c r="X89" s="9"/>
      <c r="Y89" s="9"/>
      <c r="Z89" s="9">
        <v>0</v>
      </c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</row>
    <row r="90" spans="1:37" ht="45" customHeight="1">
      <c r="A90" s="43" t="s">
        <v>99</v>
      </c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>
        <v>72</v>
      </c>
      <c r="O90" s="9">
        <v>72</v>
      </c>
      <c r="P90" s="9"/>
      <c r="Q90" s="9"/>
      <c r="R90" s="9"/>
      <c r="S90" s="9"/>
      <c r="T90" s="9"/>
      <c r="U90" s="9"/>
      <c r="V90" s="9"/>
      <c r="W90" s="9"/>
      <c r="X90" s="9"/>
      <c r="Y90" s="9"/>
      <c r="Z90" s="9">
        <v>0</v>
      </c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</row>
    <row r="91" spans="1:37" s="2" customFormat="1" ht="45" customHeight="1">
      <c r="A91" s="11" t="s">
        <v>100</v>
      </c>
      <c r="B91" s="9">
        <v>129784</v>
      </c>
      <c r="C91" s="9">
        <v>123488</v>
      </c>
      <c r="D91" s="9">
        <v>6296</v>
      </c>
      <c r="E91" s="9">
        <v>49081</v>
      </c>
      <c r="F91" s="9">
        <v>46674</v>
      </c>
      <c r="G91" s="9">
        <v>2407</v>
      </c>
      <c r="H91" s="9">
        <v>208281</v>
      </c>
      <c r="I91" s="9">
        <v>174237</v>
      </c>
      <c r="J91" s="9">
        <v>34044</v>
      </c>
      <c r="K91" s="9">
        <v>79012</v>
      </c>
      <c r="L91" s="9">
        <v>75565</v>
      </c>
      <c r="M91" s="9">
        <v>3447</v>
      </c>
      <c r="N91" s="9">
        <v>2612</v>
      </c>
      <c r="O91" s="9">
        <v>2612</v>
      </c>
      <c r="P91" s="9">
        <v>0</v>
      </c>
      <c r="Q91" s="9">
        <v>22731</v>
      </c>
      <c r="R91" s="9">
        <v>22731</v>
      </c>
      <c r="S91" s="9">
        <v>0</v>
      </c>
      <c r="T91" s="9">
        <v>3500</v>
      </c>
      <c r="U91" s="9">
        <v>3480</v>
      </c>
      <c r="V91" s="9">
        <v>20</v>
      </c>
      <c r="W91" s="9">
        <v>146</v>
      </c>
      <c r="X91" s="9">
        <v>56</v>
      </c>
      <c r="Y91" s="9">
        <v>90</v>
      </c>
      <c r="Z91" s="9">
        <v>979</v>
      </c>
      <c r="AA91" s="9">
        <v>931</v>
      </c>
      <c r="AB91" s="9">
        <v>48</v>
      </c>
      <c r="AC91" s="9">
        <v>6800</v>
      </c>
      <c r="AD91" s="9">
        <v>6800</v>
      </c>
      <c r="AE91" s="9">
        <v>0</v>
      </c>
      <c r="AF91" s="9">
        <v>50</v>
      </c>
      <c r="AG91" s="9">
        <v>50</v>
      </c>
      <c r="AH91" s="9">
        <v>0</v>
      </c>
      <c r="AI91" s="9">
        <v>1320</v>
      </c>
      <c r="AJ91" s="9">
        <v>0</v>
      </c>
      <c r="AK91" s="9">
        <v>1320</v>
      </c>
    </row>
  </sheetData>
  <autoFilter ref="A6:AK91"/>
  <mergeCells count="18">
    <mergeCell ref="B1:P1"/>
    <mergeCell ref="B2:P2"/>
    <mergeCell ref="A4:A6"/>
    <mergeCell ref="B4:P4"/>
    <mergeCell ref="Q4:Y4"/>
    <mergeCell ref="N5:P5"/>
    <mergeCell ref="Q5:S5"/>
    <mergeCell ref="T5:V5"/>
    <mergeCell ref="W5:Y5"/>
    <mergeCell ref="Z4:AK4"/>
    <mergeCell ref="B5:D5"/>
    <mergeCell ref="E5:G5"/>
    <mergeCell ref="H5:J5"/>
    <mergeCell ref="K5:M5"/>
    <mergeCell ref="AF5:AH5"/>
    <mergeCell ref="AI5:AK5"/>
    <mergeCell ref="Z5:AB5"/>
    <mergeCell ref="AC5:AE5"/>
  </mergeCells>
  <conditionalFormatting sqref="B91:M91 Q91:Y91 B7:AE58 Z60:AB91 AC60:AE85 B60:Y85 AC91:AK91">
    <cfRule type="expression" dxfId="72" priority="14">
      <formula>(#REF!+#REF!)&lt;B7</formula>
    </cfRule>
  </conditionalFormatting>
  <conditionalFormatting sqref="AC86:AE90 B86:Y90">
    <cfRule type="expression" dxfId="71" priority="13">
      <formula>(#REF!+#REF!)&lt;B86</formula>
    </cfRule>
  </conditionalFormatting>
  <conditionalFormatting sqref="N91:P91">
    <cfRule type="expression" dxfId="70" priority="11">
      <formula>(#REF!+#REF!)&lt;N91</formula>
    </cfRule>
  </conditionalFormatting>
  <conditionalFormatting sqref="C59:D59 F59:G59 I59:J59 L59:AE59">
    <cfRule type="expression" dxfId="69" priority="9">
      <formula>(#REF!+#REF!)&lt;C59</formula>
    </cfRule>
  </conditionalFormatting>
  <conditionalFormatting sqref="B59">
    <cfRule type="expression" dxfId="68" priority="8">
      <formula>(#REF!+#REF!)&lt;B59</formula>
    </cfRule>
  </conditionalFormatting>
  <conditionalFormatting sqref="E59">
    <cfRule type="expression" dxfId="67" priority="7">
      <formula>(#REF!+#REF!)&lt;E59</formula>
    </cfRule>
  </conditionalFormatting>
  <conditionalFormatting sqref="H59">
    <cfRule type="expression" dxfId="66" priority="6">
      <formula>(#REF!+#REF!)&lt;H59</formula>
    </cfRule>
  </conditionalFormatting>
  <conditionalFormatting sqref="K59">
    <cfRule type="expression" dxfId="65" priority="5">
      <formula>(#REF!+#REF!)&lt;K59</formula>
    </cfRule>
  </conditionalFormatting>
  <conditionalFormatting sqref="AF7:AK58 AF60:AK85">
    <cfRule type="expression" dxfId="64" priority="4">
      <formula>(#REF!+#REF!)&lt;AF7</formula>
    </cfRule>
  </conditionalFormatting>
  <conditionalFormatting sqref="AF86:AK90">
    <cfRule type="expression" dxfId="63" priority="3">
      <formula>(#REF!+#REF!)&lt;AF86</formula>
    </cfRule>
  </conditionalFormatting>
  <conditionalFormatting sqref="AF59:AK59">
    <cfRule type="expression" dxfId="62" priority="1">
      <formula>(#REF!+#REF!)&lt;AF59</formula>
    </cfRule>
  </conditionalFormatting>
  <pageMargins left="0" right="0" top="0.19685039370078741" bottom="0.19685039370078741" header="0.19685039370078741" footer="0.19685039370078741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26</vt:i4>
      </vt:variant>
    </vt:vector>
  </HeadingPairs>
  <TitlesOfParts>
    <vt:vector size="39" baseType="lpstr">
      <vt:lpstr>2025</vt:lpstr>
      <vt:lpstr>протокол от 30.01.2025 № 2</vt:lpstr>
      <vt:lpstr>протокол от 27.02.2025 № 3</vt:lpstr>
      <vt:lpstr>протокол от 27.03.2025 № 4</vt:lpstr>
      <vt:lpstr>протокол от 28.05.2025 № 7</vt:lpstr>
      <vt:lpstr>протокол от 30.06.2025 № 8</vt:lpstr>
      <vt:lpstr>протокол от 29.07.2025 № 9</vt:lpstr>
      <vt:lpstr>протокол от 27.08.2025 № 10</vt:lpstr>
      <vt:lpstr>протокол от 29.09.2025 № 11</vt:lpstr>
      <vt:lpstr>протокол от 29.10.2025 №12</vt:lpstr>
      <vt:lpstr>протокол от 28.11.2025 №14</vt:lpstr>
      <vt:lpstr>протокол от 26.12.2025 №16</vt:lpstr>
      <vt:lpstr>протокол от 15.01.2026 №1</vt:lpstr>
      <vt:lpstr>'2025'!Заголовки_для_печати</vt:lpstr>
      <vt:lpstr>'протокол от 15.01.2026 №1'!Заголовки_для_печати</vt:lpstr>
      <vt:lpstr>'протокол от 26.12.2025 №16'!Заголовки_для_печати</vt:lpstr>
      <vt:lpstr>'протокол от 27.02.2025 № 3'!Заголовки_для_печати</vt:lpstr>
      <vt:lpstr>'протокол от 27.03.2025 № 4'!Заголовки_для_печати</vt:lpstr>
      <vt:lpstr>'протокол от 27.08.2025 № 10'!Заголовки_для_печати</vt:lpstr>
      <vt:lpstr>'протокол от 28.05.2025 № 7'!Заголовки_для_печати</vt:lpstr>
      <vt:lpstr>'протокол от 28.11.2025 №14'!Заголовки_для_печати</vt:lpstr>
      <vt:lpstr>'протокол от 29.07.2025 № 9'!Заголовки_для_печати</vt:lpstr>
      <vt:lpstr>'протокол от 29.09.2025 № 11'!Заголовки_для_печати</vt:lpstr>
      <vt:lpstr>'протокол от 29.10.2025 №12'!Заголовки_для_печати</vt:lpstr>
      <vt:lpstr>'протокол от 30.01.2025 № 2'!Заголовки_для_печати</vt:lpstr>
      <vt:lpstr>'протокол от 30.06.2025 № 8'!Заголовки_для_печати</vt:lpstr>
      <vt:lpstr>'2025'!Область_печати</vt:lpstr>
      <vt:lpstr>'протокол от 15.01.2026 №1'!Область_печати</vt:lpstr>
      <vt:lpstr>'протокол от 26.12.2025 №16'!Область_печати</vt:lpstr>
      <vt:lpstr>'протокол от 27.02.2025 № 3'!Область_печати</vt:lpstr>
      <vt:lpstr>'протокол от 27.03.2025 № 4'!Область_печати</vt:lpstr>
      <vt:lpstr>'протокол от 27.08.2025 № 10'!Область_печати</vt:lpstr>
      <vt:lpstr>'протокол от 28.05.2025 № 7'!Область_печати</vt:lpstr>
      <vt:lpstr>'протокол от 28.11.2025 №14'!Область_печати</vt:lpstr>
      <vt:lpstr>'протокол от 29.07.2025 № 9'!Область_печати</vt:lpstr>
      <vt:lpstr>'протокол от 29.09.2025 № 11'!Область_печати</vt:lpstr>
      <vt:lpstr>'протокол от 29.10.2025 №12'!Область_печати</vt:lpstr>
      <vt:lpstr>'протокол от 30.01.2025 № 2'!Область_печати</vt:lpstr>
      <vt:lpstr>'протокол от 30.06.2025 № 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Попова Анастасия Андреевна</dc:creator>
  <cp:lastModifiedBy>Орлова Наталия Андреевна</cp:lastModifiedBy>
  <cp:lastPrinted>2025-02-04T08:32:46Z</cp:lastPrinted>
  <dcterms:created xsi:type="dcterms:W3CDTF">2025-02-04T08:09:54Z</dcterms:created>
  <dcterms:modified xsi:type="dcterms:W3CDTF">2026-02-13T10:37:21Z</dcterms:modified>
</cp:coreProperties>
</file>