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365" windowHeight="12015" firstSheet="2" activeTab="6"/>
  </bookViews>
  <sheets>
    <sheet name="протокол от 29.12.2025 №17" sheetId="1" r:id="rId1"/>
    <sheet name="протокол от 15.01.2026 №1" sheetId="2" r:id="rId2"/>
    <sheet name="протокол от 29.01.2026 №2" sheetId="5" r:id="rId3"/>
    <sheet name="протокол от 27.02.2026 №3" sheetId="6" r:id="rId4"/>
    <sheet name="протокол от 30.03.2026 №4" sheetId="7" r:id="rId5"/>
    <sheet name="протокол от 28.04.2026 №5" sheetId="8" r:id="rId6"/>
    <sheet name="протокол от 29.05.2026 №6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Excel_BuiltIn_Print_Titles_7" localSheetId="1">('[1]ф. 2, таб. 1, стац'!$C$1:$E$65536,'[1]ф. 2, таб. 1, стац'!$A$4:$IV$8)</definedName>
    <definedName name="_1Excel_BuiltIn_Print_Titles_7" localSheetId="3">('[1]ф. 2, таб. 1, стац'!$C$1:$E$65536,'[1]ф. 2, таб. 1, стац'!$A$4:$IV$8)</definedName>
    <definedName name="_1Excel_BuiltIn_Print_Titles_7" localSheetId="5">('[1]ф. 2, таб. 1, стац'!$C$1:$E$65536,'[1]ф. 2, таб. 1, стац'!$A$4:$IV$8)</definedName>
    <definedName name="_1Excel_BuiltIn_Print_Titles_7" localSheetId="2">('[1]ф. 2, таб. 1, стац'!$C$1:$E$65536,'[1]ф. 2, таб. 1, стац'!$A$4:$IV$8)</definedName>
    <definedName name="_1Excel_BuiltIn_Print_Titles_7" localSheetId="6">('[1]ф. 2, таб. 1, стац'!$C$1:$E$65536,'[1]ф. 2, таб. 1, стац'!$A$4:$IV$8)</definedName>
    <definedName name="_1Excel_BuiltIn_Print_Titles_7" localSheetId="0">('[1]ф. 2, таб. 1, стац'!$C$1:$E$65536,'[1]ф. 2, таб. 1, стац'!$A$4:$IV$8)</definedName>
    <definedName name="_1Excel_BuiltIn_Print_Titles_7" localSheetId="4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1" hidden="1">'протокол от 15.01.2026 №1'!$A$6:$AD$84</definedName>
    <definedName name="_xlnm._FilterDatabase" localSheetId="3" hidden="1">'протокол от 27.02.2026 №3'!$A$6:$AD$84</definedName>
    <definedName name="_xlnm._FilterDatabase" localSheetId="5" hidden="1">'протокол от 28.04.2026 №5'!$A$7:$AF$86</definedName>
    <definedName name="_xlnm._FilterDatabase" localSheetId="2" hidden="1">'протокол от 29.01.2026 №2'!$A$6:$AE$87</definedName>
    <definedName name="_xlnm._FilterDatabase" localSheetId="6" hidden="1">'протокол от 29.05.2026 №6'!$A$7:$AF$86</definedName>
    <definedName name="_xlnm._FilterDatabase" localSheetId="4" hidden="1">'протокол от 30.03.2026 №4'!$A$6:$AD$85</definedName>
    <definedName name="Excel_BuiltIn_Print_T12">('[2]ф. 2, таб. 1, стац'!$C$1:$E$65536,'[2]ф. 2, таб. 1, стац'!$A$4:$IV$8)</definedName>
    <definedName name="Excel_BuiltIn_Print_Titles_7" localSheetId="1">(#REF!,#REF!)</definedName>
    <definedName name="Excel_BuiltIn_Print_Titles_7" localSheetId="3">(#REF!,#REF!)</definedName>
    <definedName name="Excel_BuiltIn_Print_Titles_7" localSheetId="5">(#REF!,#REF!)</definedName>
    <definedName name="Excel_BuiltIn_Print_Titles_7" localSheetId="2">(#REF!,#REF!)</definedName>
    <definedName name="Excel_BuiltIn_Print_Titles_7" localSheetId="6">(#REF!,#REF!)</definedName>
    <definedName name="Excel_BuiltIn_Print_Titles_7" localSheetId="0">(#REF!,#REF!)</definedName>
    <definedName name="Excel_BuiltIn_Print_Titles_7" localSheetId="4">(#REF!,#REF!)</definedName>
    <definedName name="Excel_BuiltIn_Print_Titles_7">(#REF!,#REF!)</definedName>
    <definedName name="ва">('[4]ф. 2, таб. 1, стац'!$C$1:$E$65536,'[4]ф. 2, таб. 1, стац'!$A$4:$IV$8)</definedName>
    <definedName name="вац">('[3]ф. 2, таб. 1, стац'!$C$1:$E$65536,'[3]ф. 2, таб. 1, стац'!$A$4:$IV$8)</definedName>
    <definedName name="_xlnm.Print_Titles" localSheetId="1">'протокол от 15.01.2026 №1'!$A:$A,'протокол от 15.01.2026 №1'!$4:$6</definedName>
    <definedName name="_xlnm.Print_Titles" localSheetId="3">'протокол от 27.02.2026 №3'!$A:$A,'протокол от 27.02.2026 №3'!$4:$6</definedName>
    <definedName name="_xlnm.Print_Titles" localSheetId="5">'протокол от 28.04.2026 №5'!$A:$A,'протокол от 28.04.2026 №5'!$4:$7</definedName>
    <definedName name="_xlnm.Print_Titles" localSheetId="2">'протокол от 29.01.2026 №2'!$B:$B,'протокол от 29.01.2026 №2'!$4:$6</definedName>
    <definedName name="_xlnm.Print_Titles" localSheetId="6">'протокол от 29.05.2026 №6'!$A:$A,'протокол от 29.05.2026 №6'!$4:$7</definedName>
    <definedName name="_xlnm.Print_Titles" localSheetId="0">'протокол от 29.12.2025 №17'!$B:$B,'протокол от 29.12.2025 №17'!$4:$6</definedName>
    <definedName name="_xlnm.Print_Titles" localSheetId="4">'протокол от 30.03.2026 №4'!$A:$A,'протокол от 30.03.2026 №4'!$4:$6</definedName>
    <definedName name="й">('[5]ф. 2, таб. 1, стац'!$C$1:$E$65536,'[5]ф. 2, таб. 1, стац'!$A$4:$IV$8)</definedName>
    <definedName name="_xlnm.Print_Area" localSheetId="1">'протокол от 15.01.2026 №1'!$A$1:$AB$84</definedName>
    <definedName name="_xlnm.Print_Area" localSheetId="3">'протокол от 27.02.2026 №3'!$A$1:$AB$84</definedName>
    <definedName name="_xlnm.Print_Area" localSheetId="5">'протокол от 28.04.2026 №5'!$A$1:$AD$86</definedName>
    <definedName name="_xlnm.Print_Area" localSheetId="2">'протокол от 29.01.2026 №2'!$B$1:$AC$87</definedName>
    <definedName name="_xlnm.Print_Area" localSheetId="6">'протокол от 29.05.2026 №6'!$A$1:$AD$86</definedName>
    <definedName name="_xlnm.Print_Area" localSheetId="0">'протокол от 29.12.2025 №17'!$B$1:$AB$83</definedName>
    <definedName name="_xlnm.Print_Area" localSheetId="4">'протокол от 30.03.2026 №4'!$A$1:$AB$85</definedName>
  </definedNames>
  <calcPr calcId="145621"/>
</workbook>
</file>

<file path=xl/calcChain.xml><?xml version="1.0" encoding="utf-8"?>
<calcChain xmlns="http://schemas.openxmlformats.org/spreadsheetml/2006/main">
  <c r="AV86" i="9" l="1"/>
  <c r="AU86" i="9"/>
  <c r="AS86" i="9"/>
  <c r="AR86" i="9"/>
  <c r="AP86" i="9"/>
  <c r="AO86" i="9"/>
  <c r="AM86" i="9"/>
  <c r="AL86" i="9"/>
  <c r="AJ86" i="9"/>
  <c r="AI86" i="9"/>
  <c r="AG86" i="9"/>
  <c r="AB86" i="9"/>
  <c r="AA86" i="9"/>
  <c r="Z86" i="9"/>
  <c r="X86" i="9"/>
  <c r="U86" i="9"/>
  <c r="R86" i="9"/>
  <c r="Q86" i="9"/>
  <c r="G86" i="9"/>
  <c r="D86" i="9"/>
  <c r="AT85" i="9"/>
  <c r="AQ85" i="9"/>
  <c r="AN85" i="9"/>
  <c r="AK85" i="9"/>
  <c r="AH85" i="9"/>
  <c r="AE85" i="9"/>
  <c r="Y85" i="9"/>
  <c r="V85" i="9"/>
  <c r="S85" i="9"/>
  <c r="P85" i="9"/>
  <c r="M85" i="9"/>
  <c r="H85" i="9"/>
  <c r="E85" i="9"/>
  <c r="B85" i="9"/>
  <c r="AT84" i="9"/>
  <c r="AQ84" i="9"/>
  <c r="AN84" i="9"/>
  <c r="AK84" i="9"/>
  <c r="AH84" i="9"/>
  <c r="AE84" i="9"/>
  <c r="Y84" i="9"/>
  <c r="V84" i="9"/>
  <c r="S84" i="9"/>
  <c r="P84" i="9"/>
  <c r="M84" i="9"/>
  <c r="H84" i="9"/>
  <c r="E84" i="9"/>
  <c r="B84" i="9"/>
  <c r="AT83" i="9"/>
  <c r="AQ83" i="9"/>
  <c r="AN83" i="9"/>
  <c r="AK83" i="9"/>
  <c r="AH83" i="9"/>
  <c r="AE83" i="9"/>
  <c r="Y83" i="9"/>
  <c r="V83" i="9"/>
  <c r="S83" i="9"/>
  <c r="P83" i="9"/>
  <c r="M83" i="9"/>
  <c r="H83" i="9"/>
  <c r="E83" i="9"/>
  <c r="B83" i="9"/>
  <c r="AT82" i="9"/>
  <c r="AQ82" i="9"/>
  <c r="AN82" i="9"/>
  <c r="AK82" i="9"/>
  <c r="AH82" i="9"/>
  <c r="AE82" i="9"/>
  <c r="Y82" i="9"/>
  <c r="V82" i="9"/>
  <c r="S82" i="9"/>
  <c r="P82" i="9"/>
  <c r="M82" i="9"/>
  <c r="H82" i="9"/>
  <c r="E82" i="9"/>
  <c r="B82" i="9"/>
  <c r="AT81" i="9"/>
  <c r="AQ81" i="9"/>
  <c r="AN81" i="9"/>
  <c r="AK81" i="9"/>
  <c r="AH81" i="9"/>
  <c r="AE81" i="9"/>
  <c r="Y81" i="9"/>
  <c r="V81" i="9"/>
  <c r="S81" i="9"/>
  <c r="P81" i="9"/>
  <c r="M81" i="9"/>
  <c r="H81" i="9"/>
  <c r="E81" i="9"/>
  <c r="B81" i="9"/>
  <c r="AT80" i="9"/>
  <c r="AQ80" i="9"/>
  <c r="AN80" i="9"/>
  <c r="AK80" i="9"/>
  <c r="AH80" i="9"/>
  <c r="AE80" i="9"/>
  <c r="Y80" i="9"/>
  <c r="V80" i="9"/>
  <c r="S80" i="9"/>
  <c r="P80" i="9"/>
  <c r="M80" i="9"/>
  <c r="H80" i="9"/>
  <c r="E80" i="9"/>
  <c r="B80" i="9"/>
  <c r="AT79" i="9"/>
  <c r="AQ79" i="9"/>
  <c r="AN79" i="9"/>
  <c r="AK79" i="9"/>
  <c r="AH79" i="9"/>
  <c r="AE79" i="9"/>
  <c r="Y79" i="9"/>
  <c r="V79" i="9"/>
  <c r="S79" i="9"/>
  <c r="P79" i="9"/>
  <c r="M79" i="9"/>
  <c r="H79" i="9"/>
  <c r="E79" i="9"/>
  <c r="C79" i="9"/>
  <c r="B79" i="9" s="1"/>
  <c r="AT78" i="9"/>
  <c r="AQ78" i="9"/>
  <c r="AN78" i="9"/>
  <c r="AK78" i="9"/>
  <c r="AH78" i="9"/>
  <c r="AE78" i="9"/>
  <c r="Y78" i="9"/>
  <c r="V78" i="9"/>
  <c r="S78" i="9"/>
  <c r="P78" i="9"/>
  <c r="M78" i="9"/>
  <c r="H78" i="9"/>
  <c r="E78" i="9"/>
  <c r="B78" i="9"/>
  <c r="AT77" i="9"/>
  <c r="AQ77" i="9"/>
  <c r="AN77" i="9"/>
  <c r="AK77" i="9"/>
  <c r="AH77" i="9"/>
  <c r="AE77" i="9"/>
  <c r="Y77" i="9"/>
  <c r="V77" i="9"/>
  <c r="S77" i="9"/>
  <c r="P77" i="9"/>
  <c r="M77" i="9"/>
  <c r="H77" i="9"/>
  <c r="E77" i="9"/>
  <c r="B77" i="9"/>
  <c r="AT76" i="9"/>
  <c r="AQ76" i="9"/>
  <c r="AN76" i="9"/>
  <c r="AK76" i="9"/>
  <c r="AH76" i="9"/>
  <c r="AE76" i="9"/>
  <c r="Y76" i="9"/>
  <c r="V76" i="9"/>
  <c r="S76" i="9"/>
  <c r="P76" i="9"/>
  <c r="M76" i="9"/>
  <c r="H76" i="9"/>
  <c r="E76" i="9"/>
  <c r="B76" i="9"/>
  <c r="AT75" i="9"/>
  <c r="AQ75" i="9"/>
  <c r="AN75" i="9"/>
  <c r="AK75" i="9"/>
  <c r="AH75" i="9"/>
  <c r="AE75" i="9"/>
  <c r="Y75" i="9"/>
  <c r="V75" i="9"/>
  <c r="S75" i="9"/>
  <c r="P75" i="9"/>
  <c r="M75" i="9"/>
  <c r="H75" i="9"/>
  <c r="E75" i="9"/>
  <c r="B75" i="9"/>
  <c r="AT74" i="9"/>
  <c r="AQ74" i="9"/>
  <c r="AN74" i="9"/>
  <c r="AK74" i="9"/>
  <c r="AH74" i="9"/>
  <c r="AE74" i="9"/>
  <c r="Y74" i="9"/>
  <c r="V74" i="9"/>
  <c r="S74" i="9"/>
  <c r="P74" i="9"/>
  <c r="M74" i="9"/>
  <c r="H74" i="9"/>
  <c r="E74" i="9"/>
  <c r="B74" i="9"/>
  <c r="AT73" i="9"/>
  <c r="AQ73" i="9"/>
  <c r="AN73" i="9"/>
  <c r="AK73" i="9"/>
  <c r="AH73" i="9"/>
  <c r="AE73" i="9"/>
  <c r="Y73" i="9"/>
  <c r="W73" i="9"/>
  <c r="W86" i="9" s="1"/>
  <c r="S73" i="9"/>
  <c r="P73" i="9"/>
  <c r="M73" i="9"/>
  <c r="H73" i="9"/>
  <c r="E73" i="9"/>
  <c r="B73" i="9"/>
  <c r="AT72" i="9"/>
  <c r="AQ72" i="9"/>
  <c r="AN72" i="9"/>
  <c r="AK72" i="9"/>
  <c r="AH72" i="9"/>
  <c r="AE72" i="9"/>
  <c r="Y72" i="9"/>
  <c r="V72" i="9"/>
  <c r="S72" i="9"/>
  <c r="P72" i="9"/>
  <c r="M72" i="9"/>
  <c r="H72" i="9"/>
  <c r="E72" i="9"/>
  <c r="B72" i="9"/>
  <c r="AT71" i="9"/>
  <c r="AQ71" i="9"/>
  <c r="AN71" i="9"/>
  <c r="AK71" i="9"/>
  <c r="AH71" i="9"/>
  <c r="AE71" i="9"/>
  <c r="Y71" i="9"/>
  <c r="V71" i="9"/>
  <c r="S71" i="9"/>
  <c r="P71" i="9"/>
  <c r="M71" i="9"/>
  <c r="H71" i="9"/>
  <c r="F71" i="9"/>
  <c r="E71" i="9" s="1"/>
  <c r="C71" i="9"/>
  <c r="B71" i="9" s="1"/>
  <c r="AT70" i="9"/>
  <c r="AQ70" i="9"/>
  <c r="AN70" i="9"/>
  <c r="AK70" i="9"/>
  <c r="AH70" i="9"/>
  <c r="AE70" i="9"/>
  <c r="AD70" i="9"/>
  <c r="AD86" i="9" s="1"/>
  <c r="AC70" i="9"/>
  <c r="AC86" i="9" s="1"/>
  <c r="Y70" i="9"/>
  <c r="V70" i="9"/>
  <c r="S70" i="9"/>
  <c r="P70" i="9"/>
  <c r="M70" i="9"/>
  <c r="H70" i="9"/>
  <c r="E70" i="9"/>
  <c r="B70" i="9"/>
  <c r="AT69" i="9"/>
  <c r="AQ69" i="9"/>
  <c r="AN69" i="9"/>
  <c r="AK69" i="9"/>
  <c r="AH69" i="9"/>
  <c r="AE69" i="9"/>
  <c r="Y69" i="9"/>
  <c r="V69" i="9"/>
  <c r="S69" i="9"/>
  <c r="P69" i="9"/>
  <c r="M69" i="9"/>
  <c r="H69" i="9"/>
  <c r="E69" i="9"/>
  <c r="B69" i="9"/>
  <c r="AT68" i="9"/>
  <c r="AQ68" i="9"/>
  <c r="AN68" i="9"/>
  <c r="AK68" i="9"/>
  <c r="AH68" i="9"/>
  <c r="AE68" i="9"/>
  <c r="Y68" i="9"/>
  <c r="V68" i="9"/>
  <c r="T68" i="9"/>
  <c r="S68" i="9" s="1"/>
  <c r="P68" i="9"/>
  <c r="M68" i="9"/>
  <c r="H68" i="9"/>
  <c r="E68" i="9"/>
  <c r="B68" i="9"/>
  <c r="AT67" i="9"/>
  <c r="AQ67" i="9"/>
  <c r="AN67" i="9"/>
  <c r="AK67" i="9"/>
  <c r="AH67" i="9"/>
  <c r="AF67" i="9"/>
  <c r="AF86" i="9" s="1"/>
  <c r="Y67" i="9"/>
  <c r="V67" i="9"/>
  <c r="S67" i="9"/>
  <c r="P67" i="9"/>
  <c r="M67" i="9"/>
  <c r="H67" i="9"/>
  <c r="E67" i="9"/>
  <c r="B67" i="9"/>
  <c r="AT66" i="9"/>
  <c r="AQ66" i="9"/>
  <c r="AN66" i="9"/>
  <c r="AK66" i="9"/>
  <c r="AH66" i="9"/>
  <c r="AE66" i="9"/>
  <c r="Y66" i="9"/>
  <c r="V66" i="9"/>
  <c r="S66" i="9"/>
  <c r="P66" i="9"/>
  <c r="M66" i="9"/>
  <c r="H66" i="9"/>
  <c r="E66" i="9"/>
  <c r="B66" i="9"/>
  <c r="AT65" i="9"/>
  <c r="AQ65" i="9"/>
  <c r="AN65" i="9"/>
  <c r="AK65" i="9"/>
  <c r="AH65" i="9"/>
  <c r="AE65" i="9"/>
  <c r="Y65" i="9"/>
  <c r="V65" i="9"/>
  <c r="S65" i="9"/>
  <c r="P65" i="9"/>
  <c r="M65" i="9"/>
  <c r="H65" i="9"/>
  <c r="E65" i="9"/>
  <c r="B65" i="9"/>
  <c r="AT64" i="9"/>
  <c r="AQ64" i="9"/>
  <c r="AN64" i="9"/>
  <c r="AK64" i="9"/>
  <c r="AH64" i="9"/>
  <c r="AE64" i="9"/>
  <c r="Y64" i="9"/>
  <c r="V64" i="9"/>
  <c r="S64" i="9"/>
  <c r="P64" i="9"/>
  <c r="M64" i="9"/>
  <c r="H64" i="9"/>
  <c r="E64" i="9"/>
  <c r="B64" i="9"/>
  <c r="AT63" i="9"/>
  <c r="AQ63" i="9"/>
  <c r="AN63" i="9"/>
  <c r="AK63" i="9"/>
  <c r="AH63" i="9"/>
  <c r="AE63" i="9"/>
  <c r="Y63" i="9"/>
  <c r="V63" i="9"/>
  <c r="S63" i="9"/>
  <c r="P63" i="9"/>
  <c r="M63" i="9"/>
  <c r="K63" i="9"/>
  <c r="J63" i="9"/>
  <c r="H63" i="9"/>
  <c r="E63" i="9"/>
  <c r="B63" i="9"/>
  <c r="AT62" i="9"/>
  <c r="AQ62" i="9"/>
  <c r="AN62" i="9"/>
  <c r="AK62" i="9"/>
  <c r="AH62" i="9"/>
  <c r="AE62" i="9"/>
  <c r="Y62" i="9"/>
  <c r="V62" i="9"/>
  <c r="S62" i="9"/>
  <c r="P62" i="9"/>
  <c r="M62" i="9"/>
  <c r="H62" i="9"/>
  <c r="E62" i="9"/>
  <c r="B62" i="9"/>
  <c r="AT61" i="9"/>
  <c r="AQ61" i="9"/>
  <c r="AN61" i="9"/>
  <c r="AK61" i="9"/>
  <c r="AH61" i="9"/>
  <c r="AE61" i="9"/>
  <c r="Y61" i="9"/>
  <c r="V61" i="9"/>
  <c r="S61" i="9"/>
  <c r="P61" i="9"/>
  <c r="M61" i="9"/>
  <c r="H61" i="9"/>
  <c r="E61" i="9"/>
  <c r="B61" i="9"/>
  <c r="AT60" i="9"/>
  <c r="AQ60" i="9"/>
  <c r="AN60" i="9"/>
  <c r="AK60" i="9"/>
  <c r="AH60" i="9"/>
  <c r="AE60" i="9"/>
  <c r="Y60" i="9"/>
  <c r="V60" i="9"/>
  <c r="S60" i="9"/>
  <c r="P60" i="9"/>
  <c r="M60" i="9"/>
  <c r="H60" i="9"/>
  <c r="E60" i="9"/>
  <c r="B60" i="9"/>
  <c r="AT59" i="9"/>
  <c r="AQ59" i="9"/>
  <c r="AN59" i="9"/>
  <c r="AK59" i="9"/>
  <c r="AH59" i="9"/>
  <c r="AE59" i="9"/>
  <c r="Y59" i="9"/>
  <c r="V59" i="9"/>
  <c r="S59" i="9"/>
  <c r="P59" i="9"/>
  <c r="M59" i="9"/>
  <c r="H59" i="9"/>
  <c r="E59" i="9"/>
  <c r="B59" i="9"/>
  <c r="AT58" i="9"/>
  <c r="AQ58" i="9"/>
  <c r="AN58" i="9"/>
  <c r="AK58" i="9"/>
  <c r="AH58" i="9"/>
  <c r="AE58" i="9"/>
  <c r="Y58" i="9"/>
  <c r="V58" i="9"/>
  <c r="S58" i="9"/>
  <c r="P58" i="9"/>
  <c r="O58" i="9"/>
  <c r="M58" i="9" s="1"/>
  <c r="H58" i="9"/>
  <c r="E58" i="9"/>
  <c r="B58" i="9"/>
  <c r="AT57" i="9"/>
  <c r="AQ57" i="9"/>
  <c r="AN57" i="9"/>
  <c r="AK57" i="9"/>
  <c r="AH57" i="9"/>
  <c r="AE57" i="9"/>
  <c r="Y57" i="9"/>
  <c r="V57" i="9"/>
  <c r="S57" i="9"/>
  <c r="P57" i="9"/>
  <c r="O57" i="9"/>
  <c r="H57" i="9"/>
  <c r="E57" i="9"/>
  <c r="B57" i="9"/>
  <c r="AT56" i="9"/>
  <c r="AQ56" i="9"/>
  <c r="AN56" i="9"/>
  <c r="AK56" i="9"/>
  <c r="AH56" i="9"/>
  <c r="AE56" i="9"/>
  <c r="Y56" i="9"/>
  <c r="V56" i="9"/>
  <c r="T56" i="9"/>
  <c r="S56" i="9" s="1"/>
  <c r="P56" i="9"/>
  <c r="M56" i="9"/>
  <c r="H56" i="9"/>
  <c r="E56" i="9"/>
  <c r="C56" i="9"/>
  <c r="B56" i="9" s="1"/>
  <c r="AT55" i="9"/>
  <c r="AQ55" i="9"/>
  <c r="AN55" i="9"/>
  <c r="AK55" i="9"/>
  <c r="AH55" i="9"/>
  <c r="AE55" i="9"/>
  <c r="Y55" i="9"/>
  <c r="V55" i="9"/>
  <c r="S55" i="9"/>
  <c r="P55" i="9"/>
  <c r="M55" i="9"/>
  <c r="H55" i="9"/>
  <c r="E55" i="9"/>
  <c r="B55" i="9"/>
  <c r="AT54" i="9"/>
  <c r="AQ54" i="9"/>
  <c r="AN54" i="9"/>
  <c r="AK54" i="9"/>
  <c r="AH54" i="9"/>
  <c r="AE54" i="9"/>
  <c r="Y54" i="9"/>
  <c r="V54" i="9"/>
  <c r="S54" i="9"/>
  <c r="P54" i="9"/>
  <c r="M54" i="9"/>
  <c r="H54" i="9"/>
  <c r="E54" i="9"/>
  <c r="B54" i="9"/>
  <c r="AT53" i="9"/>
  <c r="AQ53" i="9"/>
  <c r="AN53" i="9"/>
  <c r="AK53" i="9"/>
  <c r="AH53" i="9"/>
  <c r="AE53" i="9"/>
  <c r="Y53" i="9"/>
  <c r="V53" i="9"/>
  <c r="S53" i="9"/>
  <c r="P53" i="9"/>
  <c r="M53" i="9"/>
  <c r="H53" i="9"/>
  <c r="E53" i="9"/>
  <c r="B53" i="9"/>
  <c r="AT52" i="9"/>
  <c r="AQ52" i="9"/>
  <c r="AN52" i="9"/>
  <c r="AK52" i="9"/>
  <c r="AH52" i="9"/>
  <c r="AE52" i="9"/>
  <c r="Y52" i="9"/>
  <c r="V52" i="9"/>
  <c r="S52" i="9"/>
  <c r="P52" i="9"/>
  <c r="M52" i="9"/>
  <c r="H52" i="9"/>
  <c r="E52" i="9"/>
  <c r="B52" i="9"/>
  <c r="AT51" i="9"/>
  <c r="AQ51" i="9"/>
  <c r="AN51" i="9"/>
  <c r="AK51" i="9"/>
  <c r="AH51" i="9"/>
  <c r="AE51" i="9"/>
  <c r="Y51" i="9"/>
  <c r="V51" i="9"/>
  <c r="S51" i="9"/>
  <c r="P51" i="9"/>
  <c r="M51" i="9"/>
  <c r="H51" i="9"/>
  <c r="E51" i="9"/>
  <c r="B51" i="9"/>
  <c r="AT50" i="9"/>
  <c r="AQ50" i="9"/>
  <c r="AN50" i="9"/>
  <c r="AK50" i="9"/>
  <c r="AH50" i="9"/>
  <c r="AE50" i="9"/>
  <c r="Y50" i="9"/>
  <c r="V50" i="9"/>
  <c r="S50" i="9"/>
  <c r="P50" i="9"/>
  <c r="M50" i="9"/>
  <c r="K50" i="9"/>
  <c r="J50" i="9"/>
  <c r="I50" i="9"/>
  <c r="H50" i="9" s="1"/>
  <c r="E50" i="9"/>
  <c r="B50" i="9"/>
  <c r="AT49" i="9"/>
  <c r="AQ49" i="9"/>
  <c r="AN49" i="9"/>
  <c r="AK49" i="9"/>
  <c r="AH49" i="9"/>
  <c r="AE49" i="9"/>
  <c r="Y49" i="9"/>
  <c r="V49" i="9"/>
  <c r="S49" i="9"/>
  <c r="P49" i="9"/>
  <c r="M49" i="9"/>
  <c r="H49" i="9"/>
  <c r="E49" i="9"/>
  <c r="B49" i="9"/>
  <c r="AT48" i="9"/>
  <c r="AQ48" i="9"/>
  <c r="AN48" i="9"/>
  <c r="AK48" i="9"/>
  <c r="AH48" i="9"/>
  <c r="AE48" i="9"/>
  <c r="Y48" i="9"/>
  <c r="V48" i="9"/>
  <c r="S48" i="9"/>
  <c r="P48" i="9"/>
  <c r="M48" i="9"/>
  <c r="H48" i="9"/>
  <c r="E48" i="9"/>
  <c r="B48" i="9"/>
  <c r="AT47" i="9"/>
  <c r="AQ47" i="9"/>
  <c r="AN47" i="9"/>
  <c r="AK47" i="9"/>
  <c r="AH47" i="9"/>
  <c r="AE47" i="9"/>
  <c r="Y47" i="9"/>
  <c r="V47" i="9"/>
  <c r="S47" i="9"/>
  <c r="P47" i="9"/>
  <c r="M47" i="9"/>
  <c r="H47" i="9"/>
  <c r="E47" i="9"/>
  <c r="B47" i="9"/>
  <c r="AT46" i="9"/>
  <c r="AQ46" i="9"/>
  <c r="AN46" i="9"/>
  <c r="AK46" i="9"/>
  <c r="AH46" i="9"/>
  <c r="AE46" i="9"/>
  <c r="Y46" i="9"/>
  <c r="V46" i="9"/>
  <c r="S46" i="9"/>
  <c r="P46" i="9"/>
  <c r="M46" i="9"/>
  <c r="H46" i="9"/>
  <c r="E46" i="9"/>
  <c r="B46" i="9"/>
  <c r="AT45" i="9"/>
  <c r="AQ45" i="9"/>
  <c r="AN45" i="9"/>
  <c r="AK45" i="9"/>
  <c r="AH45" i="9"/>
  <c r="AE45" i="9"/>
  <c r="Y45" i="9"/>
  <c r="V45" i="9"/>
  <c r="S45" i="9"/>
  <c r="P45" i="9"/>
  <c r="M45" i="9"/>
  <c r="H45" i="9"/>
  <c r="E45" i="9"/>
  <c r="B45" i="9"/>
  <c r="AT44" i="9"/>
  <c r="AQ44" i="9"/>
  <c r="AN44" i="9"/>
  <c r="AK44" i="9"/>
  <c r="AH44" i="9"/>
  <c r="AE44" i="9"/>
  <c r="Y44" i="9"/>
  <c r="V44" i="9"/>
  <c r="S44" i="9"/>
  <c r="P44" i="9"/>
  <c r="M44" i="9"/>
  <c r="H44" i="9"/>
  <c r="E44" i="9"/>
  <c r="B44" i="9"/>
  <c r="AT43" i="9"/>
  <c r="AQ43" i="9"/>
  <c r="AN43" i="9"/>
  <c r="AK43" i="9"/>
  <c r="AH43" i="9"/>
  <c r="AE43" i="9"/>
  <c r="Y43" i="9"/>
  <c r="V43" i="9"/>
  <c r="S43" i="9"/>
  <c r="P43" i="9"/>
  <c r="M43" i="9"/>
  <c r="H43" i="9"/>
  <c r="E43" i="9"/>
  <c r="B43" i="9"/>
  <c r="AT42" i="9"/>
  <c r="AQ42" i="9"/>
  <c r="AN42" i="9"/>
  <c r="AK42" i="9"/>
  <c r="AH42" i="9"/>
  <c r="AE42" i="9"/>
  <c r="Y42" i="9"/>
  <c r="V42" i="9"/>
  <c r="S42" i="9"/>
  <c r="P42" i="9"/>
  <c r="M42" i="9"/>
  <c r="H42" i="9"/>
  <c r="E42" i="9"/>
  <c r="B42" i="9"/>
  <c r="AT41" i="9"/>
  <c r="AQ41" i="9"/>
  <c r="AN41" i="9"/>
  <c r="AK41" i="9"/>
  <c r="AH41" i="9"/>
  <c r="AE41" i="9"/>
  <c r="Y41" i="9"/>
  <c r="V41" i="9"/>
  <c r="S41" i="9"/>
  <c r="P41" i="9"/>
  <c r="M41" i="9"/>
  <c r="L41" i="9"/>
  <c r="I41" i="9"/>
  <c r="E41" i="9"/>
  <c r="B41" i="9"/>
  <c r="AT40" i="9"/>
  <c r="AQ40" i="9"/>
  <c r="AN40" i="9"/>
  <c r="AK40" i="9"/>
  <c r="AH40" i="9"/>
  <c r="AE40" i="9"/>
  <c r="Y40" i="9"/>
  <c r="V40" i="9"/>
  <c r="S40" i="9"/>
  <c r="P40" i="9"/>
  <c r="M40" i="9"/>
  <c r="L40" i="9"/>
  <c r="I40" i="9"/>
  <c r="E40" i="9"/>
  <c r="B40" i="9"/>
  <c r="AT39" i="9"/>
  <c r="AQ39" i="9"/>
  <c r="AN39" i="9"/>
  <c r="AK39" i="9"/>
  <c r="AH39" i="9"/>
  <c r="AE39" i="9"/>
  <c r="Y39" i="9"/>
  <c r="V39" i="9"/>
  <c r="S39" i="9"/>
  <c r="P39" i="9"/>
  <c r="M39" i="9"/>
  <c r="H39" i="9"/>
  <c r="E39" i="9"/>
  <c r="B39" i="9"/>
  <c r="AT38" i="9"/>
  <c r="AQ38" i="9"/>
  <c r="AN38" i="9"/>
  <c r="AK38" i="9"/>
  <c r="AH38" i="9"/>
  <c r="AE38" i="9"/>
  <c r="Y38" i="9"/>
  <c r="V38" i="9"/>
  <c r="S38" i="9"/>
  <c r="P38" i="9"/>
  <c r="M38" i="9"/>
  <c r="L38" i="9"/>
  <c r="K38" i="9"/>
  <c r="K86" i="9" s="1"/>
  <c r="J38" i="9"/>
  <c r="I38" i="9"/>
  <c r="E38" i="9"/>
  <c r="B38" i="9"/>
  <c r="AT37" i="9"/>
  <c r="AQ37" i="9"/>
  <c r="AN37" i="9"/>
  <c r="AK37" i="9"/>
  <c r="AH37" i="9"/>
  <c r="AE37" i="9"/>
  <c r="Y37" i="9"/>
  <c r="V37" i="9"/>
  <c r="S37" i="9"/>
  <c r="P37" i="9"/>
  <c r="M37" i="9"/>
  <c r="L37" i="9"/>
  <c r="H37" i="9" s="1"/>
  <c r="E37" i="9"/>
  <c r="B37" i="9"/>
  <c r="AT36" i="9"/>
  <c r="AQ36" i="9"/>
  <c r="AN36" i="9"/>
  <c r="AK36" i="9"/>
  <c r="AH36" i="9"/>
  <c r="AE36" i="9"/>
  <c r="Y36" i="9"/>
  <c r="V36" i="9"/>
  <c r="S36" i="9"/>
  <c r="P36" i="9"/>
  <c r="M36" i="9"/>
  <c r="H36" i="9"/>
  <c r="E36" i="9"/>
  <c r="B36" i="9"/>
  <c r="AT35" i="9"/>
  <c r="AQ35" i="9"/>
  <c r="AN35" i="9"/>
  <c r="AK35" i="9"/>
  <c r="AH35" i="9"/>
  <c r="AE35" i="9"/>
  <c r="Y35" i="9"/>
  <c r="V35" i="9"/>
  <c r="S35" i="9"/>
  <c r="P35" i="9"/>
  <c r="M35" i="9"/>
  <c r="I35" i="9"/>
  <c r="H35" i="9" s="1"/>
  <c r="E35" i="9"/>
  <c r="B35" i="9"/>
  <c r="AT34" i="9"/>
  <c r="AQ34" i="9"/>
  <c r="AN34" i="9"/>
  <c r="AK34" i="9"/>
  <c r="AH34" i="9"/>
  <c r="AE34" i="9"/>
  <c r="Y34" i="9"/>
  <c r="V34" i="9"/>
  <c r="S34" i="9"/>
  <c r="P34" i="9"/>
  <c r="M34" i="9"/>
  <c r="I34" i="9"/>
  <c r="H34" i="9" s="1"/>
  <c r="E34" i="9"/>
  <c r="B34" i="9"/>
  <c r="AT33" i="9"/>
  <c r="AQ33" i="9"/>
  <c r="AN33" i="9"/>
  <c r="AK33" i="9"/>
  <c r="AH33" i="9"/>
  <c r="AE33" i="9"/>
  <c r="Y33" i="9"/>
  <c r="V33" i="9"/>
  <c r="S33" i="9"/>
  <c r="P33" i="9"/>
  <c r="M33" i="9"/>
  <c r="I33" i="9"/>
  <c r="H33" i="9" s="1"/>
  <c r="E33" i="9"/>
  <c r="B33" i="9"/>
  <c r="AT32" i="9"/>
  <c r="AQ32" i="9"/>
  <c r="AN32" i="9"/>
  <c r="AK32" i="9"/>
  <c r="AH32" i="9"/>
  <c r="AE32" i="9"/>
  <c r="Y32" i="9"/>
  <c r="V32" i="9"/>
  <c r="S32" i="9"/>
  <c r="P32" i="9"/>
  <c r="M32" i="9"/>
  <c r="L32" i="9"/>
  <c r="I32" i="9"/>
  <c r="E32" i="9"/>
  <c r="B32" i="9"/>
  <c r="AT31" i="9"/>
  <c r="AQ31" i="9"/>
  <c r="AN31" i="9"/>
  <c r="AK31" i="9"/>
  <c r="AH31" i="9"/>
  <c r="AE31" i="9"/>
  <c r="Y31" i="9"/>
  <c r="V31" i="9"/>
  <c r="S31" i="9"/>
  <c r="P31" i="9"/>
  <c r="M31" i="9"/>
  <c r="H31" i="9"/>
  <c r="E31" i="9"/>
  <c r="B31" i="9"/>
  <c r="AT30" i="9"/>
  <c r="AQ30" i="9"/>
  <c r="AN30" i="9"/>
  <c r="AK30" i="9"/>
  <c r="AH30" i="9"/>
  <c r="AE30" i="9"/>
  <c r="Y30" i="9"/>
  <c r="V30" i="9"/>
  <c r="S30" i="9"/>
  <c r="P30" i="9"/>
  <c r="M30" i="9"/>
  <c r="L30" i="9"/>
  <c r="H30" i="9" s="1"/>
  <c r="E30" i="9"/>
  <c r="B30" i="9"/>
  <c r="AT29" i="9"/>
  <c r="AQ29" i="9"/>
  <c r="AN29" i="9"/>
  <c r="AK29" i="9"/>
  <c r="AH29" i="9"/>
  <c r="AE29" i="9"/>
  <c r="Y29" i="9"/>
  <c r="V29" i="9"/>
  <c r="S29" i="9"/>
  <c r="P29" i="9"/>
  <c r="M29" i="9"/>
  <c r="H29" i="9"/>
  <c r="E29" i="9"/>
  <c r="B29" i="9"/>
  <c r="AT28" i="9"/>
  <c r="AQ28" i="9"/>
  <c r="AN28" i="9"/>
  <c r="AK28" i="9"/>
  <c r="AH28" i="9"/>
  <c r="AE28" i="9"/>
  <c r="Y28" i="9"/>
  <c r="V28" i="9"/>
  <c r="S28" i="9"/>
  <c r="P28" i="9"/>
  <c r="M28" i="9"/>
  <c r="I28" i="9"/>
  <c r="H28" i="9" s="1"/>
  <c r="E28" i="9"/>
  <c r="B28" i="9"/>
  <c r="AT27" i="9"/>
  <c r="AQ27" i="9"/>
  <c r="AN27" i="9"/>
  <c r="AK27" i="9"/>
  <c r="AH27" i="9"/>
  <c r="AE27" i="9"/>
  <c r="Y27" i="9"/>
  <c r="V27" i="9"/>
  <c r="S27" i="9"/>
  <c r="P27" i="9"/>
  <c r="M27" i="9"/>
  <c r="H27" i="9"/>
  <c r="E27" i="9"/>
  <c r="B27" i="9"/>
  <c r="AT26" i="9"/>
  <c r="AQ26" i="9"/>
  <c r="AN26" i="9"/>
  <c r="AK26" i="9"/>
  <c r="AH26" i="9"/>
  <c r="AE26" i="9"/>
  <c r="Y26" i="9"/>
  <c r="V26" i="9"/>
  <c r="S26" i="9"/>
  <c r="P26" i="9"/>
  <c r="M26" i="9"/>
  <c r="L26" i="9"/>
  <c r="H26" i="9" s="1"/>
  <c r="E26" i="9"/>
  <c r="B26" i="9"/>
  <c r="AT25" i="9"/>
  <c r="AQ25" i="9"/>
  <c r="AN25" i="9"/>
  <c r="AK25" i="9"/>
  <c r="AH25" i="9"/>
  <c r="AE25" i="9"/>
  <c r="Y25" i="9"/>
  <c r="V25" i="9"/>
  <c r="S25" i="9"/>
  <c r="P25" i="9"/>
  <c r="M25" i="9"/>
  <c r="H25" i="9"/>
  <c r="E25" i="9"/>
  <c r="B25" i="9"/>
  <c r="AT24" i="9"/>
  <c r="AQ24" i="9"/>
  <c r="AN24" i="9"/>
  <c r="AK24" i="9"/>
  <c r="AH24" i="9"/>
  <c r="AE24" i="9"/>
  <c r="Y24" i="9"/>
  <c r="V24" i="9"/>
  <c r="S24" i="9"/>
  <c r="P24" i="9"/>
  <c r="M24" i="9"/>
  <c r="H24" i="9"/>
  <c r="E24" i="9"/>
  <c r="B24" i="9"/>
  <c r="AT23" i="9"/>
  <c r="AQ23" i="9"/>
  <c r="AN23" i="9"/>
  <c r="AK23" i="9"/>
  <c r="AH23" i="9"/>
  <c r="AE23" i="9"/>
  <c r="Y23" i="9"/>
  <c r="V23" i="9"/>
  <c r="S23" i="9"/>
  <c r="P23" i="9"/>
  <c r="M23" i="9"/>
  <c r="I23" i="9"/>
  <c r="H23" i="9" s="1"/>
  <c r="E23" i="9"/>
  <c r="B23" i="9"/>
  <c r="AT22" i="9"/>
  <c r="AQ22" i="9"/>
  <c r="AN22" i="9"/>
  <c r="AK22" i="9"/>
  <c r="AH22" i="9"/>
  <c r="AE22" i="9"/>
  <c r="Y22" i="9"/>
  <c r="V22" i="9"/>
  <c r="S22" i="9"/>
  <c r="P22" i="9"/>
  <c r="M22" i="9"/>
  <c r="L22" i="9"/>
  <c r="I22" i="9"/>
  <c r="E22" i="9"/>
  <c r="B22" i="9"/>
  <c r="AT21" i="9"/>
  <c r="AQ21" i="9"/>
  <c r="AN21" i="9"/>
  <c r="AK21" i="9"/>
  <c r="AH21" i="9"/>
  <c r="AE21" i="9"/>
  <c r="Y21" i="9"/>
  <c r="V21" i="9"/>
  <c r="S21" i="9"/>
  <c r="P21" i="9"/>
  <c r="M21" i="9"/>
  <c r="H21" i="9"/>
  <c r="E21" i="9"/>
  <c r="B21" i="9"/>
  <c r="AT20" i="9"/>
  <c r="AQ20" i="9"/>
  <c r="AN20" i="9"/>
  <c r="AK20" i="9"/>
  <c r="AH20" i="9"/>
  <c r="AE20" i="9"/>
  <c r="Y20" i="9"/>
  <c r="V20" i="9"/>
  <c r="S20" i="9"/>
  <c r="P20" i="9"/>
  <c r="M20" i="9"/>
  <c r="H20" i="9"/>
  <c r="E20" i="9"/>
  <c r="B20" i="9"/>
  <c r="AT19" i="9"/>
  <c r="AQ19" i="9"/>
  <c r="AN19" i="9"/>
  <c r="AK19" i="9"/>
  <c r="AH19" i="9"/>
  <c r="AE19" i="9"/>
  <c r="Y19" i="9"/>
  <c r="V19" i="9"/>
  <c r="S19" i="9"/>
  <c r="P19" i="9"/>
  <c r="M19" i="9"/>
  <c r="H19" i="9"/>
  <c r="E19" i="9"/>
  <c r="B19" i="9"/>
  <c r="AT18" i="9"/>
  <c r="AQ18" i="9"/>
  <c r="AN18" i="9"/>
  <c r="AK18" i="9"/>
  <c r="AH18" i="9"/>
  <c r="AE18" i="9"/>
  <c r="Y18" i="9"/>
  <c r="V18" i="9"/>
  <c r="S18" i="9"/>
  <c r="P18" i="9"/>
  <c r="M18" i="9"/>
  <c r="H18" i="9"/>
  <c r="E18" i="9"/>
  <c r="B18" i="9"/>
  <c r="AT17" i="9"/>
  <c r="AQ17" i="9"/>
  <c r="AN17" i="9"/>
  <c r="AK17" i="9"/>
  <c r="AH17" i="9"/>
  <c r="AE17" i="9"/>
  <c r="Y17" i="9"/>
  <c r="V17" i="9"/>
  <c r="S17" i="9"/>
  <c r="P17" i="9"/>
  <c r="M17" i="9"/>
  <c r="H17" i="9"/>
  <c r="E17" i="9"/>
  <c r="B17" i="9"/>
  <c r="AT16" i="9"/>
  <c r="AQ16" i="9"/>
  <c r="AN16" i="9"/>
  <c r="AK16" i="9"/>
  <c r="AH16" i="9"/>
  <c r="AE16" i="9"/>
  <c r="Y16" i="9"/>
  <c r="V16" i="9"/>
  <c r="T16" i="9"/>
  <c r="P16" i="9"/>
  <c r="N16" i="9"/>
  <c r="N86" i="9" s="1"/>
  <c r="M16" i="9"/>
  <c r="I16" i="9"/>
  <c r="H16" i="9" s="1"/>
  <c r="E16" i="9"/>
  <c r="C16" i="9"/>
  <c r="C86" i="9" s="1"/>
  <c r="B16" i="9"/>
  <c r="AT15" i="9"/>
  <c r="AQ15" i="9"/>
  <c r="AN15" i="9"/>
  <c r="AK15" i="9"/>
  <c r="AH15" i="9"/>
  <c r="AE15" i="9"/>
  <c r="Y15" i="9"/>
  <c r="V15" i="9"/>
  <c r="S15" i="9"/>
  <c r="P15" i="9"/>
  <c r="M15" i="9"/>
  <c r="I15" i="9"/>
  <c r="H15" i="9" s="1"/>
  <c r="E15" i="9"/>
  <c r="B15" i="9"/>
  <c r="AT14" i="9"/>
  <c r="AQ14" i="9"/>
  <c r="AN14" i="9"/>
  <c r="AK14" i="9"/>
  <c r="AH14" i="9"/>
  <c r="AE14" i="9"/>
  <c r="Y14" i="9"/>
  <c r="V14" i="9"/>
  <c r="S14" i="9"/>
  <c r="P14" i="9"/>
  <c r="M14" i="9"/>
  <c r="H14" i="9"/>
  <c r="E14" i="9"/>
  <c r="B14" i="9"/>
  <c r="AT13" i="9"/>
  <c r="AQ13" i="9"/>
  <c r="AN13" i="9"/>
  <c r="AK13" i="9"/>
  <c r="AH13" i="9"/>
  <c r="AE13" i="9"/>
  <c r="Y13" i="9"/>
  <c r="V13" i="9"/>
  <c r="S13" i="9"/>
  <c r="P13" i="9"/>
  <c r="M13" i="9"/>
  <c r="L13" i="9"/>
  <c r="L86" i="9" s="1"/>
  <c r="E13" i="9"/>
  <c r="B13" i="9"/>
  <c r="AT12" i="9"/>
  <c r="AQ12" i="9"/>
  <c r="AN12" i="9"/>
  <c r="AK12" i="9"/>
  <c r="AH12" i="9"/>
  <c r="AE12" i="9"/>
  <c r="Y12" i="9"/>
  <c r="V12" i="9"/>
  <c r="S12" i="9"/>
  <c r="P12" i="9"/>
  <c r="M12" i="9"/>
  <c r="H12" i="9"/>
  <c r="E12" i="9"/>
  <c r="B12" i="9"/>
  <c r="AT11" i="9"/>
  <c r="AQ11" i="9"/>
  <c r="AN11" i="9"/>
  <c r="AK11" i="9"/>
  <c r="AH11" i="9"/>
  <c r="AE11" i="9"/>
  <c r="Y11" i="9"/>
  <c r="V11" i="9"/>
  <c r="S11" i="9"/>
  <c r="P11" i="9"/>
  <c r="M11" i="9"/>
  <c r="H11" i="9"/>
  <c r="E11" i="9"/>
  <c r="B11" i="9"/>
  <c r="AT10" i="9"/>
  <c r="AQ10" i="9"/>
  <c r="AN10" i="9"/>
  <c r="AK10" i="9"/>
  <c r="AH10" i="9"/>
  <c r="AE10" i="9"/>
  <c r="Y10" i="9"/>
  <c r="V10" i="9"/>
  <c r="S10" i="9"/>
  <c r="P10" i="9"/>
  <c r="M10" i="9"/>
  <c r="I10" i="9"/>
  <c r="H10" i="9" s="1"/>
  <c r="E10" i="9"/>
  <c r="B10" i="9"/>
  <c r="AT9" i="9"/>
  <c r="AQ9" i="9"/>
  <c r="AN9" i="9"/>
  <c r="AK9" i="9"/>
  <c r="AH9" i="9"/>
  <c r="AE9" i="9"/>
  <c r="Y9" i="9"/>
  <c r="V9" i="9"/>
  <c r="S9" i="9"/>
  <c r="P9" i="9"/>
  <c r="M9" i="9"/>
  <c r="H9" i="9"/>
  <c r="E9" i="9"/>
  <c r="B9" i="9"/>
  <c r="AT8" i="9"/>
  <c r="AQ8" i="9"/>
  <c r="AN8" i="9"/>
  <c r="AK8" i="9"/>
  <c r="AH8" i="9"/>
  <c r="AE8" i="9"/>
  <c r="Y8" i="9"/>
  <c r="V8" i="9"/>
  <c r="S8" i="9"/>
  <c r="P8" i="9"/>
  <c r="M8" i="9"/>
  <c r="H8" i="9"/>
  <c r="E8" i="9"/>
  <c r="B8" i="9"/>
  <c r="T86" i="9" l="1"/>
  <c r="J86" i="9"/>
  <c r="V73" i="9"/>
  <c r="AE67" i="9"/>
  <c r="H38" i="9"/>
  <c r="P86" i="9"/>
  <c r="V86" i="9"/>
  <c r="H22" i="9"/>
  <c r="H32" i="9"/>
  <c r="H41" i="9"/>
  <c r="H40" i="9"/>
  <c r="AQ86" i="9"/>
  <c r="F86" i="9"/>
  <c r="O86" i="9"/>
  <c r="M57" i="9"/>
  <c r="B86" i="9"/>
  <c r="E86" i="9"/>
  <c r="AH86" i="9"/>
  <c r="AT86" i="9"/>
  <c r="AK86" i="9"/>
  <c r="Y86" i="9"/>
  <c r="AN86" i="9"/>
  <c r="I86" i="9"/>
  <c r="H13" i="9"/>
  <c r="S16" i="9"/>
  <c r="AE86" i="9" l="1"/>
  <c r="H86" i="9"/>
  <c r="M86" i="9"/>
  <c r="S86" i="9"/>
  <c r="AO86" i="8" l="1"/>
  <c r="AJ86" i="8" l="1"/>
  <c r="AV86" i="8"/>
  <c r="AU86" i="8"/>
  <c r="AS86" i="8"/>
  <c r="AR86" i="8"/>
  <c r="AP86" i="8"/>
  <c r="AM86" i="8"/>
  <c r="AL86" i="8"/>
  <c r="AI86" i="8"/>
  <c r="AG86" i="8"/>
  <c r="AB86" i="8"/>
  <c r="AA86" i="8"/>
  <c r="Z86" i="8"/>
  <c r="X86" i="8"/>
  <c r="U86" i="8"/>
  <c r="R86" i="8"/>
  <c r="Q86" i="8"/>
  <c r="K86" i="8"/>
  <c r="J86" i="8"/>
  <c r="G86" i="8"/>
  <c r="D86" i="8"/>
  <c r="AT85" i="8"/>
  <c r="AQ85" i="8"/>
  <c r="AN85" i="8"/>
  <c r="AK85" i="8"/>
  <c r="AH85" i="8"/>
  <c r="AE85" i="8"/>
  <c r="Y85" i="8"/>
  <c r="V85" i="8"/>
  <c r="S85" i="8"/>
  <c r="P85" i="8"/>
  <c r="M85" i="8"/>
  <c r="H85" i="8"/>
  <c r="E85" i="8"/>
  <c r="B85" i="8"/>
  <c r="AT84" i="8"/>
  <c r="AQ84" i="8"/>
  <c r="AN84" i="8"/>
  <c r="AK84" i="8"/>
  <c r="AH84" i="8"/>
  <c r="AE84" i="8"/>
  <c r="Y84" i="8"/>
  <c r="V84" i="8"/>
  <c r="S84" i="8"/>
  <c r="P84" i="8"/>
  <c r="M84" i="8"/>
  <c r="H84" i="8"/>
  <c r="E84" i="8"/>
  <c r="B84" i="8"/>
  <c r="AT83" i="8"/>
  <c r="AQ83" i="8"/>
  <c r="AN83" i="8"/>
  <c r="AK83" i="8"/>
  <c r="AH83" i="8"/>
  <c r="AE83" i="8"/>
  <c r="Y83" i="8"/>
  <c r="V83" i="8"/>
  <c r="S83" i="8"/>
  <c r="P83" i="8"/>
  <c r="M83" i="8"/>
  <c r="H83" i="8"/>
  <c r="E83" i="8"/>
  <c r="B83" i="8"/>
  <c r="AT82" i="8"/>
  <c r="AQ82" i="8"/>
  <c r="AN82" i="8"/>
  <c r="AK82" i="8"/>
  <c r="AH82" i="8"/>
  <c r="AE82" i="8"/>
  <c r="Y82" i="8"/>
  <c r="V82" i="8"/>
  <c r="S82" i="8"/>
  <c r="P82" i="8"/>
  <c r="M82" i="8"/>
  <c r="H82" i="8"/>
  <c r="E82" i="8"/>
  <c r="B82" i="8"/>
  <c r="AT81" i="8"/>
  <c r="AQ81" i="8"/>
  <c r="AN81" i="8"/>
  <c r="AK81" i="8"/>
  <c r="AH81" i="8"/>
  <c r="AE81" i="8"/>
  <c r="Y81" i="8"/>
  <c r="V81" i="8"/>
  <c r="S81" i="8"/>
  <c r="P81" i="8"/>
  <c r="M81" i="8"/>
  <c r="H81" i="8"/>
  <c r="E81" i="8"/>
  <c r="B81" i="8"/>
  <c r="AT80" i="8"/>
  <c r="AQ80" i="8"/>
  <c r="AN80" i="8"/>
  <c r="AK80" i="8"/>
  <c r="AH80" i="8"/>
  <c r="AE80" i="8"/>
  <c r="Y80" i="8"/>
  <c r="V80" i="8"/>
  <c r="S80" i="8"/>
  <c r="P80" i="8"/>
  <c r="M80" i="8"/>
  <c r="H80" i="8"/>
  <c r="E80" i="8"/>
  <c r="B80" i="8"/>
  <c r="AT79" i="8"/>
  <c r="AQ79" i="8"/>
  <c r="AN79" i="8"/>
  <c r="AK79" i="8"/>
  <c r="AH79" i="8"/>
  <c r="AE79" i="8"/>
  <c r="Y79" i="8"/>
  <c r="V79" i="8"/>
  <c r="S79" i="8"/>
  <c r="P79" i="8"/>
  <c r="M79" i="8"/>
  <c r="H79" i="8"/>
  <c r="E79" i="8"/>
  <c r="C79" i="8"/>
  <c r="B79" i="8" s="1"/>
  <c r="AT78" i="8"/>
  <c r="AQ78" i="8"/>
  <c r="AN78" i="8"/>
  <c r="AK78" i="8"/>
  <c r="AH78" i="8"/>
  <c r="AE78" i="8"/>
  <c r="Y78" i="8"/>
  <c r="V78" i="8"/>
  <c r="S78" i="8"/>
  <c r="P78" i="8"/>
  <c r="M78" i="8"/>
  <c r="H78" i="8"/>
  <c r="E78" i="8"/>
  <c r="B78" i="8"/>
  <c r="AT77" i="8"/>
  <c r="AQ77" i="8"/>
  <c r="AN77" i="8"/>
  <c r="AK77" i="8"/>
  <c r="AH77" i="8"/>
  <c r="AE77" i="8"/>
  <c r="Y77" i="8"/>
  <c r="V77" i="8"/>
  <c r="S77" i="8"/>
  <c r="P77" i="8"/>
  <c r="M77" i="8"/>
  <c r="H77" i="8"/>
  <c r="E77" i="8"/>
  <c r="B77" i="8"/>
  <c r="AT76" i="8"/>
  <c r="AQ76" i="8"/>
  <c r="AN76" i="8"/>
  <c r="AK76" i="8"/>
  <c r="AH76" i="8"/>
  <c r="AE76" i="8"/>
  <c r="Y76" i="8"/>
  <c r="V76" i="8"/>
  <c r="S76" i="8"/>
  <c r="P76" i="8"/>
  <c r="M76" i="8"/>
  <c r="H76" i="8"/>
  <c r="E76" i="8"/>
  <c r="B76" i="8"/>
  <c r="AT75" i="8"/>
  <c r="AQ75" i="8"/>
  <c r="AN75" i="8"/>
  <c r="AK75" i="8"/>
  <c r="AH75" i="8"/>
  <c r="AE75" i="8"/>
  <c r="Y75" i="8"/>
  <c r="V75" i="8"/>
  <c r="S75" i="8"/>
  <c r="P75" i="8"/>
  <c r="M75" i="8"/>
  <c r="H75" i="8"/>
  <c r="E75" i="8"/>
  <c r="B75" i="8"/>
  <c r="AT74" i="8"/>
  <c r="AQ74" i="8"/>
  <c r="AN74" i="8"/>
  <c r="AK74" i="8"/>
  <c r="AH74" i="8"/>
  <c r="AE74" i="8"/>
  <c r="Y74" i="8"/>
  <c r="V74" i="8"/>
  <c r="S74" i="8"/>
  <c r="P74" i="8"/>
  <c r="M74" i="8"/>
  <c r="H74" i="8"/>
  <c r="E74" i="8"/>
  <c r="B74" i="8"/>
  <c r="AT73" i="8"/>
  <c r="AQ73" i="8"/>
  <c r="AN73" i="8"/>
  <c r="AK73" i="8"/>
  <c r="AH73" i="8"/>
  <c r="AE73" i="8"/>
  <c r="Y73" i="8"/>
  <c r="W73" i="8"/>
  <c r="W86" i="8" s="1"/>
  <c r="S73" i="8"/>
  <c r="P73" i="8"/>
  <c r="M73" i="8"/>
  <c r="H73" i="8"/>
  <c r="E73" i="8"/>
  <c r="B73" i="8"/>
  <c r="AT72" i="8"/>
  <c r="AQ72" i="8"/>
  <c r="AN72" i="8"/>
  <c r="AK72" i="8"/>
  <c r="AH72" i="8"/>
  <c r="AE72" i="8"/>
  <c r="Y72" i="8"/>
  <c r="V72" i="8"/>
  <c r="S72" i="8"/>
  <c r="P72" i="8"/>
  <c r="M72" i="8"/>
  <c r="H72" i="8"/>
  <c r="E72" i="8"/>
  <c r="B72" i="8"/>
  <c r="AT71" i="8"/>
  <c r="AQ71" i="8"/>
  <c r="AN71" i="8"/>
  <c r="AK71" i="8"/>
  <c r="AH71" i="8"/>
  <c r="AE71" i="8"/>
  <c r="Y71" i="8"/>
  <c r="V71" i="8"/>
  <c r="S71" i="8"/>
  <c r="P71" i="8"/>
  <c r="M71" i="8"/>
  <c r="H71" i="8"/>
  <c r="F71" i="8"/>
  <c r="F86" i="8" s="1"/>
  <c r="E71" i="8"/>
  <c r="C71" i="8"/>
  <c r="B71" i="8" s="1"/>
  <c r="AT70" i="8"/>
  <c r="AQ70" i="8"/>
  <c r="AN70" i="8"/>
  <c r="AK70" i="8"/>
  <c r="AH70" i="8"/>
  <c r="AE70" i="8"/>
  <c r="AD70" i="8"/>
  <c r="AD86" i="8" s="1"/>
  <c r="AC70" i="8"/>
  <c r="AC86" i="8" s="1"/>
  <c r="Y70" i="8"/>
  <c r="V70" i="8"/>
  <c r="S70" i="8"/>
  <c r="P70" i="8"/>
  <c r="M70" i="8"/>
  <c r="H70" i="8"/>
  <c r="E70" i="8"/>
  <c r="B70" i="8"/>
  <c r="AT69" i="8"/>
  <c r="AQ69" i="8"/>
  <c r="AN69" i="8"/>
  <c r="AK69" i="8"/>
  <c r="AH69" i="8"/>
  <c r="AE69" i="8"/>
  <c r="Y69" i="8"/>
  <c r="V69" i="8"/>
  <c r="S69" i="8"/>
  <c r="P69" i="8"/>
  <c r="M69" i="8"/>
  <c r="H69" i="8"/>
  <c r="E69" i="8"/>
  <c r="B69" i="8"/>
  <c r="AT68" i="8"/>
  <c r="AQ68" i="8"/>
  <c r="AN68" i="8"/>
  <c r="AK68" i="8"/>
  <c r="AH68" i="8"/>
  <c r="AE68" i="8"/>
  <c r="Y68" i="8"/>
  <c r="V68" i="8"/>
  <c r="T68" i="8"/>
  <c r="S68" i="8"/>
  <c r="P68" i="8"/>
  <c r="M68" i="8"/>
  <c r="H68" i="8"/>
  <c r="E68" i="8"/>
  <c r="B68" i="8"/>
  <c r="AT67" i="8"/>
  <c r="AQ67" i="8"/>
  <c r="AN67" i="8"/>
  <c r="AK67" i="8"/>
  <c r="AH67" i="8"/>
  <c r="AF67" i="8"/>
  <c r="AF86" i="8" s="1"/>
  <c r="Y67" i="8"/>
  <c r="V67" i="8"/>
  <c r="S67" i="8"/>
  <c r="P67" i="8"/>
  <c r="M67" i="8"/>
  <c r="H67" i="8"/>
  <c r="E67" i="8"/>
  <c r="B67" i="8"/>
  <c r="AT66" i="8"/>
  <c r="AQ66" i="8"/>
  <c r="AN66" i="8"/>
  <c r="AK66" i="8"/>
  <c r="AH66" i="8"/>
  <c r="AE66" i="8"/>
  <c r="Y66" i="8"/>
  <c r="V66" i="8"/>
  <c r="S66" i="8"/>
  <c r="P66" i="8"/>
  <c r="M66" i="8"/>
  <c r="H66" i="8"/>
  <c r="E66" i="8"/>
  <c r="B66" i="8"/>
  <c r="AT65" i="8"/>
  <c r="AQ65" i="8"/>
  <c r="AN65" i="8"/>
  <c r="AK65" i="8"/>
  <c r="AH65" i="8"/>
  <c r="AE65" i="8"/>
  <c r="Y65" i="8"/>
  <c r="V65" i="8"/>
  <c r="S65" i="8"/>
  <c r="P65" i="8"/>
  <c r="M65" i="8"/>
  <c r="H65" i="8"/>
  <c r="E65" i="8"/>
  <c r="B65" i="8"/>
  <c r="AT64" i="8"/>
  <c r="AQ64" i="8"/>
  <c r="AN64" i="8"/>
  <c r="AK64" i="8"/>
  <c r="AH64" i="8"/>
  <c r="AE64" i="8"/>
  <c r="Y64" i="8"/>
  <c r="V64" i="8"/>
  <c r="S64" i="8"/>
  <c r="P64" i="8"/>
  <c r="M64" i="8"/>
  <c r="H64" i="8"/>
  <c r="E64" i="8"/>
  <c r="B64" i="8"/>
  <c r="AT63" i="8"/>
  <c r="AQ63" i="8"/>
  <c r="AN63" i="8"/>
  <c r="AK63" i="8"/>
  <c r="AH63" i="8"/>
  <c r="AE63" i="8"/>
  <c r="Y63" i="8"/>
  <c r="V63" i="8"/>
  <c r="S63" i="8"/>
  <c r="P63" i="8"/>
  <c r="M63" i="8"/>
  <c r="H63" i="8"/>
  <c r="E63" i="8"/>
  <c r="B63" i="8"/>
  <c r="AT62" i="8"/>
  <c r="AQ62" i="8"/>
  <c r="AN62" i="8"/>
  <c r="AK62" i="8"/>
  <c r="AH62" i="8"/>
  <c r="AE62" i="8"/>
  <c r="Y62" i="8"/>
  <c r="V62" i="8"/>
  <c r="S62" i="8"/>
  <c r="P62" i="8"/>
  <c r="M62" i="8"/>
  <c r="H62" i="8"/>
  <c r="E62" i="8"/>
  <c r="B62" i="8"/>
  <c r="AT61" i="8"/>
  <c r="AQ61" i="8"/>
  <c r="AN61" i="8"/>
  <c r="AK61" i="8"/>
  <c r="AH61" i="8"/>
  <c r="AE61" i="8"/>
  <c r="Y61" i="8"/>
  <c r="V61" i="8"/>
  <c r="S61" i="8"/>
  <c r="P61" i="8"/>
  <c r="M61" i="8"/>
  <c r="H61" i="8"/>
  <c r="E61" i="8"/>
  <c r="B61" i="8"/>
  <c r="AT60" i="8"/>
  <c r="AQ60" i="8"/>
  <c r="AN60" i="8"/>
  <c r="AK60" i="8"/>
  <c r="AH60" i="8"/>
  <c r="AE60" i="8"/>
  <c r="Y60" i="8"/>
  <c r="V60" i="8"/>
  <c r="S60" i="8"/>
  <c r="P60" i="8"/>
  <c r="M60" i="8"/>
  <c r="H60" i="8"/>
  <c r="E60" i="8"/>
  <c r="B60" i="8"/>
  <c r="AT59" i="8"/>
  <c r="AQ59" i="8"/>
  <c r="AN59" i="8"/>
  <c r="AK59" i="8"/>
  <c r="AH59" i="8"/>
  <c r="AE59" i="8"/>
  <c r="Y59" i="8"/>
  <c r="V59" i="8"/>
  <c r="S59" i="8"/>
  <c r="P59" i="8"/>
  <c r="M59" i="8"/>
  <c r="H59" i="8"/>
  <c r="E59" i="8"/>
  <c r="B59" i="8"/>
  <c r="AT58" i="8"/>
  <c r="AQ58" i="8"/>
  <c r="AN58" i="8"/>
  <c r="AK58" i="8"/>
  <c r="AH58" i="8"/>
  <c r="AE58" i="8"/>
  <c r="Y58" i="8"/>
  <c r="V58" i="8"/>
  <c r="S58" i="8"/>
  <c r="P58" i="8"/>
  <c r="O58" i="8"/>
  <c r="M58" i="8" s="1"/>
  <c r="H58" i="8"/>
  <c r="E58" i="8"/>
  <c r="B58" i="8"/>
  <c r="AT57" i="8"/>
  <c r="AQ57" i="8"/>
  <c r="AN57" i="8"/>
  <c r="AK57" i="8"/>
  <c r="AH57" i="8"/>
  <c r="AE57" i="8"/>
  <c r="Y57" i="8"/>
  <c r="V57" i="8"/>
  <c r="S57" i="8"/>
  <c r="P57" i="8"/>
  <c r="O57" i="8"/>
  <c r="O86" i="8" s="1"/>
  <c r="H57" i="8"/>
  <c r="E57" i="8"/>
  <c r="B57" i="8"/>
  <c r="AT56" i="8"/>
  <c r="AQ56" i="8"/>
  <c r="AN56" i="8"/>
  <c r="AK56" i="8"/>
  <c r="AH56" i="8"/>
  <c r="AE56" i="8"/>
  <c r="Y56" i="8"/>
  <c r="V56" i="8"/>
  <c r="T56" i="8"/>
  <c r="S56" i="8" s="1"/>
  <c r="P56" i="8"/>
  <c r="M56" i="8"/>
  <c r="H56" i="8"/>
  <c r="E56" i="8"/>
  <c r="C56" i="8"/>
  <c r="B56" i="8" s="1"/>
  <c r="AT55" i="8"/>
  <c r="AQ55" i="8"/>
  <c r="AN55" i="8"/>
  <c r="AK55" i="8"/>
  <c r="AH55" i="8"/>
  <c r="AE55" i="8"/>
  <c r="Y55" i="8"/>
  <c r="V55" i="8"/>
  <c r="S55" i="8"/>
  <c r="P55" i="8"/>
  <c r="M55" i="8"/>
  <c r="H55" i="8"/>
  <c r="E55" i="8"/>
  <c r="B55" i="8"/>
  <c r="AT54" i="8"/>
  <c r="AQ54" i="8"/>
  <c r="AN54" i="8"/>
  <c r="AK54" i="8"/>
  <c r="AH54" i="8"/>
  <c r="AE54" i="8"/>
  <c r="Y54" i="8"/>
  <c r="V54" i="8"/>
  <c r="S54" i="8"/>
  <c r="P54" i="8"/>
  <c r="M54" i="8"/>
  <c r="H54" i="8"/>
  <c r="E54" i="8"/>
  <c r="B54" i="8"/>
  <c r="AT53" i="8"/>
  <c r="AQ53" i="8"/>
  <c r="AN53" i="8"/>
  <c r="AK53" i="8"/>
  <c r="AH53" i="8"/>
  <c r="AE53" i="8"/>
  <c r="Y53" i="8"/>
  <c r="V53" i="8"/>
  <c r="S53" i="8"/>
  <c r="P53" i="8"/>
  <c r="M53" i="8"/>
  <c r="H53" i="8"/>
  <c r="E53" i="8"/>
  <c r="B53" i="8"/>
  <c r="AT52" i="8"/>
  <c r="AQ52" i="8"/>
  <c r="AN52" i="8"/>
  <c r="AK52" i="8"/>
  <c r="AH52" i="8"/>
  <c r="AE52" i="8"/>
  <c r="Y52" i="8"/>
  <c r="V52" i="8"/>
  <c r="S52" i="8"/>
  <c r="P52" i="8"/>
  <c r="M52" i="8"/>
  <c r="H52" i="8"/>
  <c r="E52" i="8"/>
  <c r="B52" i="8"/>
  <c r="AT51" i="8"/>
  <c r="AQ51" i="8"/>
  <c r="AN51" i="8"/>
  <c r="AK51" i="8"/>
  <c r="AH51" i="8"/>
  <c r="AE51" i="8"/>
  <c r="Y51" i="8"/>
  <c r="V51" i="8"/>
  <c r="S51" i="8"/>
  <c r="P51" i="8"/>
  <c r="M51" i="8"/>
  <c r="H51" i="8"/>
  <c r="E51" i="8"/>
  <c r="B51" i="8"/>
  <c r="AT50" i="8"/>
  <c r="AQ50" i="8"/>
  <c r="AN50" i="8"/>
  <c r="AK50" i="8"/>
  <c r="AH50" i="8"/>
  <c r="AE50" i="8"/>
  <c r="Y50" i="8"/>
  <c r="V50" i="8"/>
  <c r="S50" i="8"/>
  <c r="P50" i="8"/>
  <c r="M50" i="8"/>
  <c r="H50" i="8"/>
  <c r="E50" i="8"/>
  <c r="B50" i="8"/>
  <c r="AT49" i="8"/>
  <c r="AQ49" i="8"/>
  <c r="AN49" i="8"/>
  <c r="AK49" i="8"/>
  <c r="AH49" i="8"/>
  <c r="AE49" i="8"/>
  <c r="Y49" i="8"/>
  <c r="V49" i="8"/>
  <c r="S49" i="8"/>
  <c r="P49" i="8"/>
  <c r="M49" i="8"/>
  <c r="H49" i="8"/>
  <c r="E49" i="8"/>
  <c r="B49" i="8"/>
  <c r="AT48" i="8"/>
  <c r="AQ48" i="8"/>
  <c r="AN48" i="8"/>
  <c r="AK48" i="8"/>
  <c r="AH48" i="8"/>
  <c r="AE48" i="8"/>
  <c r="Y48" i="8"/>
  <c r="V48" i="8"/>
  <c r="S48" i="8"/>
  <c r="P48" i="8"/>
  <c r="M48" i="8"/>
  <c r="H48" i="8"/>
  <c r="E48" i="8"/>
  <c r="B48" i="8"/>
  <c r="AT47" i="8"/>
  <c r="AQ47" i="8"/>
  <c r="AN47" i="8"/>
  <c r="AK47" i="8"/>
  <c r="AH47" i="8"/>
  <c r="AE47" i="8"/>
  <c r="Y47" i="8"/>
  <c r="V47" i="8"/>
  <c r="S47" i="8"/>
  <c r="P47" i="8"/>
  <c r="M47" i="8"/>
  <c r="H47" i="8"/>
  <c r="E47" i="8"/>
  <c r="B47" i="8"/>
  <c r="AT46" i="8"/>
  <c r="AQ46" i="8"/>
  <c r="AN46" i="8"/>
  <c r="AK46" i="8"/>
  <c r="AH46" i="8"/>
  <c r="AE46" i="8"/>
  <c r="Y46" i="8"/>
  <c r="V46" i="8"/>
  <c r="S46" i="8"/>
  <c r="P46" i="8"/>
  <c r="M46" i="8"/>
  <c r="H46" i="8"/>
  <c r="E46" i="8"/>
  <c r="B46" i="8"/>
  <c r="AT45" i="8"/>
  <c r="AQ45" i="8"/>
  <c r="AN45" i="8"/>
  <c r="AK45" i="8"/>
  <c r="AH45" i="8"/>
  <c r="AE45" i="8"/>
  <c r="Y45" i="8"/>
  <c r="V45" i="8"/>
  <c r="S45" i="8"/>
  <c r="P45" i="8"/>
  <c r="M45" i="8"/>
  <c r="H45" i="8"/>
  <c r="E45" i="8"/>
  <c r="B45" i="8"/>
  <c r="AT44" i="8"/>
  <c r="AQ44" i="8"/>
  <c r="AN44" i="8"/>
  <c r="AK44" i="8"/>
  <c r="AH44" i="8"/>
  <c r="AE44" i="8"/>
  <c r="Y44" i="8"/>
  <c r="V44" i="8"/>
  <c r="S44" i="8"/>
  <c r="P44" i="8"/>
  <c r="M44" i="8"/>
  <c r="H44" i="8"/>
  <c r="E44" i="8"/>
  <c r="B44" i="8"/>
  <c r="AT43" i="8"/>
  <c r="AQ43" i="8"/>
  <c r="AN43" i="8"/>
  <c r="AK43" i="8"/>
  <c r="AH43" i="8"/>
  <c r="AE43" i="8"/>
  <c r="Y43" i="8"/>
  <c r="V43" i="8"/>
  <c r="S43" i="8"/>
  <c r="P43" i="8"/>
  <c r="M43" i="8"/>
  <c r="H43" i="8"/>
  <c r="E43" i="8"/>
  <c r="B43" i="8"/>
  <c r="AT42" i="8"/>
  <c r="AQ42" i="8"/>
  <c r="AN42" i="8"/>
  <c r="AK42" i="8"/>
  <c r="AH42" i="8"/>
  <c r="AE42" i="8"/>
  <c r="Y42" i="8"/>
  <c r="V42" i="8"/>
  <c r="S42" i="8"/>
  <c r="P42" i="8"/>
  <c r="M42" i="8"/>
  <c r="H42" i="8"/>
  <c r="E42" i="8"/>
  <c r="B42" i="8"/>
  <c r="AT41" i="8"/>
  <c r="AQ41" i="8"/>
  <c r="AN41" i="8"/>
  <c r="AK41" i="8"/>
  <c r="AH41" i="8"/>
  <c r="AE41" i="8"/>
  <c r="Y41" i="8"/>
  <c r="V41" i="8"/>
  <c r="S41" i="8"/>
  <c r="P41" i="8"/>
  <c r="M41" i="8"/>
  <c r="L41" i="8"/>
  <c r="I41" i="8"/>
  <c r="E41" i="8"/>
  <c r="B41" i="8"/>
  <c r="AT40" i="8"/>
  <c r="AQ40" i="8"/>
  <c r="AN40" i="8"/>
  <c r="AK40" i="8"/>
  <c r="AH40" i="8"/>
  <c r="AE40" i="8"/>
  <c r="Y40" i="8"/>
  <c r="V40" i="8"/>
  <c r="S40" i="8"/>
  <c r="P40" i="8"/>
  <c r="M40" i="8"/>
  <c r="L40" i="8"/>
  <c r="I40" i="8"/>
  <c r="H40" i="8" s="1"/>
  <c r="E40" i="8"/>
  <c r="B40" i="8"/>
  <c r="AT39" i="8"/>
  <c r="AQ39" i="8"/>
  <c r="AN39" i="8"/>
  <c r="AK39" i="8"/>
  <c r="AH39" i="8"/>
  <c r="AE39" i="8"/>
  <c r="Y39" i="8"/>
  <c r="V39" i="8"/>
  <c r="S39" i="8"/>
  <c r="P39" i="8"/>
  <c r="M39" i="8"/>
  <c r="H39" i="8"/>
  <c r="E39" i="8"/>
  <c r="B39" i="8"/>
  <c r="AT38" i="8"/>
  <c r="AQ38" i="8"/>
  <c r="AN38" i="8"/>
  <c r="AK38" i="8"/>
  <c r="AH38" i="8"/>
  <c r="AE38" i="8"/>
  <c r="Y38" i="8"/>
  <c r="V38" i="8"/>
  <c r="S38" i="8"/>
  <c r="P38" i="8"/>
  <c r="M38" i="8"/>
  <c r="L38" i="8"/>
  <c r="I38" i="8"/>
  <c r="E38" i="8"/>
  <c r="B38" i="8"/>
  <c r="AT37" i="8"/>
  <c r="AQ37" i="8"/>
  <c r="AN37" i="8"/>
  <c r="AK37" i="8"/>
  <c r="AH37" i="8"/>
  <c r="AE37" i="8"/>
  <c r="Y37" i="8"/>
  <c r="V37" i="8"/>
  <c r="S37" i="8"/>
  <c r="P37" i="8"/>
  <c r="M37" i="8"/>
  <c r="L37" i="8"/>
  <c r="H37" i="8" s="1"/>
  <c r="E37" i="8"/>
  <c r="B37" i="8"/>
  <c r="AT36" i="8"/>
  <c r="AQ36" i="8"/>
  <c r="AN36" i="8"/>
  <c r="AK36" i="8"/>
  <c r="AH36" i="8"/>
  <c r="AE36" i="8"/>
  <c r="Y36" i="8"/>
  <c r="V36" i="8"/>
  <c r="S36" i="8"/>
  <c r="P36" i="8"/>
  <c r="M36" i="8"/>
  <c r="H36" i="8"/>
  <c r="E36" i="8"/>
  <c r="B36" i="8"/>
  <c r="AT35" i="8"/>
  <c r="AQ35" i="8"/>
  <c r="AN35" i="8"/>
  <c r="AK35" i="8"/>
  <c r="AH35" i="8"/>
  <c r="AE35" i="8"/>
  <c r="Y35" i="8"/>
  <c r="V35" i="8"/>
  <c r="S35" i="8"/>
  <c r="P35" i="8"/>
  <c r="M35" i="8"/>
  <c r="I35" i="8"/>
  <c r="H35" i="8" s="1"/>
  <c r="E35" i="8"/>
  <c r="B35" i="8"/>
  <c r="AT34" i="8"/>
  <c r="AQ34" i="8"/>
  <c r="AN34" i="8"/>
  <c r="AK34" i="8"/>
  <c r="AH34" i="8"/>
  <c r="AE34" i="8"/>
  <c r="Y34" i="8"/>
  <c r="V34" i="8"/>
  <c r="S34" i="8"/>
  <c r="P34" i="8"/>
  <c r="M34" i="8"/>
  <c r="I34" i="8"/>
  <c r="H34" i="8" s="1"/>
  <c r="E34" i="8"/>
  <c r="B34" i="8"/>
  <c r="AT33" i="8"/>
  <c r="AQ33" i="8"/>
  <c r="AN33" i="8"/>
  <c r="AK33" i="8"/>
  <c r="AH33" i="8"/>
  <c r="AE33" i="8"/>
  <c r="Y33" i="8"/>
  <c r="V33" i="8"/>
  <c r="S33" i="8"/>
  <c r="P33" i="8"/>
  <c r="M33" i="8"/>
  <c r="I33" i="8"/>
  <c r="H33" i="8" s="1"/>
  <c r="E33" i="8"/>
  <c r="B33" i="8"/>
  <c r="AT32" i="8"/>
  <c r="AQ32" i="8"/>
  <c r="AN32" i="8"/>
  <c r="AK32" i="8"/>
  <c r="AH32" i="8"/>
  <c r="AE32" i="8"/>
  <c r="Y32" i="8"/>
  <c r="V32" i="8"/>
  <c r="S32" i="8"/>
  <c r="P32" i="8"/>
  <c r="M32" i="8"/>
  <c r="L32" i="8"/>
  <c r="I32" i="8"/>
  <c r="E32" i="8"/>
  <c r="B32" i="8"/>
  <c r="AT31" i="8"/>
  <c r="AQ31" i="8"/>
  <c r="AN31" i="8"/>
  <c r="AK31" i="8"/>
  <c r="AH31" i="8"/>
  <c r="AE31" i="8"/>
  <c r="Y31" i="8"/>
  <c r="V31" i="8"/>
  <c r="S31" i="8"/>
  <c r="P31" i="8"/>
  <c r="M31" i="8"/>
  <c r="H31" i="8"/>
  <c r="E31" i="8"/>
  <c r="B31" i="8"/>
  <c r="AT30" i="8"/>
  <c r="AQ30" i="8"/>
  <c r="AN30" i="8"/>
  <c r="AK30" i="8"/>
  <c r="AH30" i="8"/>
  <c r="AE30" i="8"/>
  <c r="Y30" i="8"/>
  <c r="V30" i="8"/>
  <c r="S30" i="8"/>
  <c r="P30" i="8"/>
  <c r="M30" i="8"/>
  <c r="L30" i="8"/>
  <c r="H30" i="8" s="1"/>
  <c r="E30" i="8"/>
  <c r="B30" i="8"/>
  <c r="AT29" i="8"/>
  <c r="AQ29" i="8"/>
  <c r="AN29" i="8"/>
  <c r="AK29" i="8"/>
  <c r="AH29" i="8"/>
  <c r="AE29" i="8"/>
  <c r="Y29" i="8"/>
  <c r="V29" i="8"/>
  <c r="S29" i="8"/>
  <c r="P29" i="8"/>
  <c r="M29" i="8"/>
  <c r="H29" i="8"/>
  <c r="E29" i="8"/>
  <c r="B29" i="8"/>
  <c r="AT28" i="8"/>
  <c r="AQ28" i="8"/>
  <c r="AN28" i="8"/>
  <c r="AK28" i="8"/>
  <c r="AH28" i="8"/>
  <c r="AE28" i="8"/>
  <c r="Y28" i="8"/>
  <c r="V28" i="8"/>
  <c r="S28" i="8"/>
  <c r="P28" i="8"/>
  <c r="M28" i="8"/>
  <c r="I28" i="8"/>
  <c r="H28" i="8" s="1"/>
  <c r="E28" i="8"/>
  <c r="B28" i="8"/>
  <c r="AT27" i="8"/>
  <c r="AQ27" i="8"/>
  <c r="AN27" i="8"/>
  <c r="AK27" i="8"/>
  <c r="AH27" i="8"/>
  <c r="AE27" i="8"/>
  <c r="Y27" i="8"/>
  <c r="V27" i="8"/>
  <c r="S27" i="8"/>
  <c r="P27" i="8"/>
  <c r="M27" i="8"/>
  <c r="H27" i="8"/>
  <c r="E27" i="8"/>
  <c r="B27" i="8"/>
  <c r="AT26" i="8"/>
  <c r="AQ26" i="8"/>
  <c r="AN26" i="8"/>
  <c r="AK26" i="8"/>
  <c r="AH26" i="8"/>
  <c r="AE26" i="8"/>
  <c r="Y26" i="8"/>
  <c r="V26" i="8"/>
  <c r="S26" i="8"/>
  <c r="P26" i="8"/>
  <c r="M26" i="8"/>
  <c r="L26" i="8"/>
  <c r="H26" i="8" s="1"/>
  <c r="E26" i="8"/>
  <c r="B26" i="8"/>
  <c r="AT25" i="8"/>
  <c r="AQ25" i="8"/>
  <c r="AN25" i="8"/>
  <c r="AK25" i="8"/>
  <c r="AH25" i="8"/>
  <c r="AE25" i="8"/>
  <c r="Y25" i="8"/>
  <c r="V25" i="8"/>
  <c r="S25" i="8"/>
  <c r="P25" i="8"/>
  <c r="M25" i="8"/>
  <c r="H25" i="8"/>
  <c r="E25" i="8"/>
  <c r="B25" i="8"/>
  <c r="AT24" i="8"/>
  <c r="AQ24" i="8"/>
  <c r="AN24" i="8"/>
  <c r="AK24" i="8"/>
  <c r="AH24" i="8"/>
  <c r="AE24" i="8"/>
  <c r="Y24" i="8"/>
  <c r="V24" i="8"/>
  <c r="S24" i="8"/>
  <c r="P24" i="8"/>
  <c r="M24" i="8"/>
  <c r="H24" i="8"/>
  <c r="E24" i="8"/>
  <c r="B24" i="8"/>
  <c r="AT23" i="8"/>
  <c r="AQ23" i="8"/>
  <c r="AN23" i="8"/>
  <c r="AK23" i="8"/>
  <c r="AH23" i="8"/>
  <c r="AE23" i="8"/>
  <c r="Y23" i="8"/>
  <c r="V23" i="8"/>
  <c r="S23" i="8"/>
  <c r="P23" i="8"/>
  <c r="M23" i="8"/>
  <c r="I23" i="8"/>
  <c r="H23" i="8" s="1"/>
  <c r="E23" i="8"/>
  <c r="B23" i="8"/>
  <c r="AT22" i="8"/>
  <c r="AQ22" i="8"/>
  <c r="AN22" i="8"/>
  <c r="AK22" i="8"/>
  <c r="AH22" i="8"/>
  <c r="AE22" i="8"/>
  <c r="Y22" i="8"/>
  <c r="V22" i="8"/>
  <c r="S22" i="8"/>
  <c r="P22" i="8"/>
  <c r="M22" i="8"/>
  <c r="L22" i="8"/>
  <c r="I22" i="8"/>
  <c r="E22" i="8"/>
  <c r="B22" i="8"/>
  <c r="AT21" i="8"/>
  <c r="AQ21" i="8"/>
  <c r="AN21" i="8"/>
  <c r="AK21" i="8"/>
  <c r="AH21" i="8"/>
  <c r="AE21" i="8"/>
  <c r="Y21" i="8"/>
  <c r="V21" i="8"/>
  <c r="S21" i="8"/>
  <c r="P21" i="8"/>
  <c r="M21" i="8"/>
  <c r="H21" i="8"/>
  <c r="E21" i="8"/>
  <c r="B21" i="8"/>
  <c r="AT20" i="8"/>
  <c r="AQ20" i="8"/>
  <c r="AN20" i="8"/>
  <c r="AK20" i="8"/>
  <c r="AH20" i="8"/>
  <c r="AE20" i="8"/>
  <c r="Y20" i="8"/>
  <c r="V20" i="8"/>
  <c r="S20" i="8"/>
  <c r="P20" i="8"/>
  <c r="M20" i="8"/>
  <c r="H20" i="8"/>
  <c r="E20" i="8"/>
  <c r="B20" i="8"/>
  <c r="AT19" i="8"/>
  <c r="AQ19" i="8"/>
  <c r="AN19" i="8"/>
  <c r="AK19" i="8"/>
  <c r="AH19" i="8"/>
  <c r="AE19" i="8"/>
  <c r="Y19" i="8"/>
  <c r="V19" i="8"/>
  <c r="S19" i="8"/>
  <c r="P19" i="8"/>
  <c r="M19" i="8"/>
  <c r="H19" i="8"/>
  <c r="E19" i="8"/>
  <c r="B19" i="8"/>
  <c r="AT18" i="8"/>
  <c r="AQ18" i="8"/>
  <c r="AN18" i="8"/>
  <c r="AK18" i="8"/>
  <c r="AH18" i="8"/>
  <c r="AE18" i="8"/>
  <c r="Y18" i="8"/>
  <c r="V18" i="8"/>
  <c r="S18" i="8"/>
  <c r="P18" i="8"/>
  <c r="M18" i="8"/>
  <c r="H18" i="8"/>
  <c r="E18" i="8"/>
  <c r="B18" i="8"/>
  <c r="AT17" i="8"/>
  <c r="AQ17" i="8"/>
  <c r="AN17" i="8"/>
  <c r="AK17" i="8"/>
  <c r="AH17" i="8"/>
  <c r="AE17" i="8"/>
  <c r="Y17" i="8"/>
  <c r="V17" i="8"/>
  <c r="S17" i="8"/>
  <c r="P17" i="8"/>
  <c r="M17" i="8"/>
  <c r="H17" i="8"/>
  <c r="E17" i="8"/>
  <c r="B17" i="8"/>
  <c r="AT16" i="8"/>
  <c r="AQ16" i="8"/>
  <c r="AN16" i="8"/>
  <c r="AK16" i="8"/>
  <c r="AH16" i="8"/>
  <c r="AE16" i="8"/>
  <c r="Y16" i="8"/>
  <c r="V16" i="8"/>
  <c r="T16" i="8"/>
  <c r="P16" i="8"/>
  <c r="N16" i="8"/>
  <c r="N86" i="8" s="1"/>
  <c r="I16" i="8"/>
  <c r="H16" i="8" s="1"/>
  <c r="E16" i="8"/>
  <c r="C16" i="8"/>
  <c r="AT15" i="8"/>
  <c r="AQ15" i="8"/>
  <c r="AN15" i="8"/>
  <c r="AK15" i="8"/>
  <c r="AH15" i="8"/>
  <c r="AE15" i="8"/>
  <c r="Y15" i="8"/>
  <c r="V15" i="8"/>
  <c r="S15" i="8"/>
  <c r="P15" i="8"/>
  <c r="M15" i="8"/>
  <c r="I15" i="8"/>
  <c r="H15" i="8"/>
  <c r="E15" i="8"/>
  <c r="B15" i="8"/>
  <c r="AT14" i="8"/>
  <c r="AQ14" i="8"/>
  <c r="AN14" i="8"/>
  <c r="AK14" i="8"/>
  <c r="AH14" i="8"/>
  <c r="AE14" i="8"/>
  <c r="Y14" i="8"/>
  <c r="V14" i="8"/>
  <c r="S14" i="8"/>
  <c r="P14" i="8"/>
  <c r="M14" i="8"/>
  <c r="H14" i="8"/>
  <c r="E14" i="8"/>
  <c r="B14" i="8"/>
  <c r="AT13" i="8"/>
  <c r="AQ13" i="8"/>
  <c r="AN13" i="8"/>
  <c r="AK13" i="8"/>
  <c r="AH13" i="8"/>
  <c r="AE13" i="8"/>
  <c r="Y13" i="8"/>
  <c r="V13" i="8"/>
  <c r="S13" i="8"/>
  <c r="P13" i="8"/>
  <c r="M13" i="8"/>
  <c r="L13" i="8"/>
  <c r="L86" i="8" s="1"/>
  <c r="E13" i="8"/>
  <c r="B13" i="8"/>
  <c r="AT12" i="8"/>
  <c r="AQ12" i="8"/>
  <c r="AN12" i="8"/>
  <c r="AK12" i="8"/>
  <c r="AH12" i="8"/>
  <c r="AE12" i="8"/>
  <c r="Y12" i="8"/>
  <c r="V12" i="8"/>
  <c r="S12" i="8"/>
  <c r="P12" i="8"/>
  <c r="M12" i="8"/>
  <c r="H12" i="8"/>
  <c r="E12" i="8"/>
  <c r="B12" i="8"/>
  <c r="AT11" i="8"/>
  <c r="AQ11" i="8"/>
  <c r="AN11" i="8"/>
  <c r="AK11" i="8"/>
  <c r="AH11" i="8"/>
  <c r="AE11" i="8"/>
  <c r="Y11" i="8"/>
  <c r="V11" i="8"/>
  <c r="S11" i="8"/>
  <c r="P11" i="8"/>
  <c r="M11" i="8"/>
  <c r="H11" i="8"/>
  <c r="E11" i="8"/>
  <c r="B11" i="8"/>
  <c r="AT10" i="8"/>
  <c r="AQ10" i="8"/>
  <c r="AN10" i="8"/>
  <c r="AK10" i="8"/>
  <c r="AH10" i="8"/>
  <c r="AE10" i="8"/>
  <c r="Y10" i="8"/>
  <c r="V10" i="8"/>
  <c r="S10" i="8"/>
  <c r="P10" i="8"/>
  <c r="M10" i="8"/>
  <c r="I10" i="8"/>
  <c r="H10" i="8" s="1"/>
  <c r="E10" i="8"/>
  <c r="B10" i="8"/>
  <c r="AT9" i="8"/>
  <c r="AQ9" i="8"/>
  <c r="AN9" i="8"/>
  <c r="AK9" i="8"/>
  <c r="AH9" i="8"/>
  <c r="AE9" i="8"/>
  <c r="Y9" i="8"/>
  <c r="V9" i="8"/>
  <c r="S9" i="8"/>
  <c r="P9" i="8"/>
  <c r="M9" i="8"/>
  <c r="H9" i="8"/>
  <c r="E9" i="8"/>
  <c r="B9" i="8"/>
  <c r="AT8" i="8"/>
  <c r="AQ8" i="8"/>
  <c r="AN8" i="8"/>
  <c r="AK8" i="8"/>
  <c r="AH8" i="8"/>
  <c r="AE8" i="8"/>
  <c r="Y8" i="8"/>
  <c r="V8" i="8"/>
  <c r="S8" i="8"/>
  <c r="P8" i="8"/>
  <c r="M8" i="8"/>
  <c r="H8" i="8"/>
  <c r="E8" i="8"/>
  <c r="B8" i="8"/>
  <c r="H22" i="8" l="1"/>
  <c r="M57" i="8"/>
  <c r="AT86" i="8"/>
  <c r="AK86" i="8"/>
  <c r="H32" i="8"/>
  <c r="H38" i="8"/>
  <c r="I86" i="8"/>
  <c r="M16" i="8"/>
  <c r="M86" i="8" s="1"/>
  <c r="H41" i="8"/>
  <c r="E86" i="8"/>
  <c r="AH86" i="8"/>
  <c r="B16" i="8"/>
  <c r="B86" i="8" s="1"/>
  <c r="C86" i="8"/>
  <c r="T86" i="8"/>
  <c r="S16" i="8"/>
  <c r="S86" i="8" s="1"/>
  <c r="Y86" i="8"/>
  <c r="AN86" i="8"/>
  <c r="H13" i="8"/>
  <c r="P86" i="8"/>
  <c r="AQ86" i="8"/>
  <c r="AE67" i="8"/>
  <c r="V73" i="8"/>
  <c r="AE86" i="8" l="1"/>
  <c r="V86" i="8"/>
  <c r="H86" i="8"/>
  <c r="AT85" i="7" l="1"/>
  <c r="AS85" i="7"/>
  <c r="AR85" i="7"/>
  <c r="AQ85" i="7"/>
  <c r="AP85" i="7"/>
  <c r="AO85" i="7"/>
  <c r="AN85" i="7"/>
  <c r="AM85" i="7"/>
  <c r="AK85" i="7"/>
  <c r="AJ85" i="7"/>
  <c r="AH85" i="7"/>
  <c r="AG85" i="7"/>
  <c r="AE85" i="7"/>
  <c r="AB85" i="7"/>
  <c r="AA85" i="7"/>
  <c r="Z85" i="7"/>
  <c r="Y85" i="7"/>
  <c r="X85" i="7"/>
  <c r="V85" i="7"/>
  <c r="U85" i="7"/>
  <c r="S85" i="7"/>
  <c r="P85" i="7"/>
  <c r="O85" i="7"/>
  <c r="M85" i="7"/>
  <c r="G85" i="7"/>
  <c r="F85" i="7"/>
  <c r="D85" i="7"/>
  <c r="AL84" i="7"/>
  <c r="AI84" i="7"/>
  <c r="AF84" i="7"/>
  <c r="AC84" i="7"/>
  <c r="W84" i="7"/>
  <c r="T84" i="7"/>
  <c r="Q84" i="7"/>
  <c r="N84" i="7"/>
  <c r="K84" i="7"/>
  <c r="H84" i="7"/>
  <c r="E84" i="7"/>
  <c r="B84" i="7"/>
  <c r="AL83" i="7"/>
  <c r="AI83" i="7"/>
  <c r="AF83" i="7"/>
  <c r="AC83" i="7"/>
  <c r="W83" i="7"/>
  <c r="T83" i="7"/>
  <c r="Q83" i="7"/>
  <c r="N83" i="7"/>
  <c r="K83" i="7"/>
  <c r="H83" i="7"/>
  <c r="E83" i="7"/>
  <c r="B83" i="7"/>
  <c r="AL82" i="7"/>
  <c r="AI82" i="7"/>
  <c r="AF82" i="7"/>
  <c r="AC82" i="7"/>
  <c r="W82" i="7"/>
  <c r="T82" i="7"/>
  <c r="Q82" i="7"/>
  <c r="N82" i="7"/>
  <c r="K82" i="7"/>
  <c r="H82" i="7"/>
  <c r="E82" i="7"/>
  <c r="B82" i="7"/>
  <c r="AL81" i="7"/>
  <c r="AI81" i="7"/>
  <c r="AF81" i="7"/>
  <c r="AC81" i="7"/>
  <c r="W81" i="7"/>
  <c r="T81" i="7"/>
  <c r="Q81" i="7"/>
  <c r="N81" i="7"/>
  <c r="K81" i="7"/>
  <c r="H81" i="7"/>
  <c r="E81" i="7"/>
  <c r="B81" i="7"/>
  <c r="AL80" i="7"/>
  <c r="AI80" i="7"/>
  <c r="AF80" i="7"/>
  <c r="AC80" i="7"/>
  <c r="W80" i="7"/>
  <c r="T80" i="7"/>
  <c r="Q80" i="7"/>
  <c r="N80" i="7"/>
  <c r="K80" i="7"/>
  <c r="H80" i="7"/>
  <c r="E80" i="7"/>
  <c r="B80" i="7"/>
  <c r="AL79" i="7"/>
  <c r="AI79" i="7"/>
  <c r="AF79" i="7"/>
  <c r="AC79" i="7"/>
  <c r="W79" i="7"/>
  <c r="T79" i="7"/>
  <c r="Q79" i="7"/>
  <c r="N79" i="7"/>
  <c r="K79" i="7"/>
  <c r="H79" i="7"/>
  <c r="E79" i="7"/>
  <c r="B79" i="7"/>
  <c r="AL78" i="7"/>
  <c r="AI78" i="7"/>
  <c r="AF78" i="7"/>
  <c r="AC78" i="7"/>
  <c r="W78" i="7"/>
  <c r="T78" i="7"/>
  <c r="Q78" i="7"/>
  <c r="N78" i="7"/>
  <c r="K78" i="7"/>
  <c r="H78" i="7"/>
  <c r="E78" i="7"/>
  <c r="B78" i="7"/>
  <c r="AL77" i="7"/>
  <c r="AI77" i="7"/>
  <c r="AF77" i="7"/>
  <c r="AC77" i="7"/>
  <c r="W77" i="7"/>
  <c r="T77" i="7"/>
  <c r="Q77" i="7"/>
  <c r="N77" i="7"/>
  <c r="K77" i="7"/>
  <c r="H77" i="7"/>
  <c r="E77" i="7"/>
  <c r="B77" i="7"/>
  <c r="AL76" i="7"/>
  <c r="AI76" i="7"/>
  <c r="AF76" i="7"/>
  <c r="AC76" i="7"/>
  <c r="W76" i="7"/>
  <c r="T76" i="7"/>
  <c r="Q76" i="7"/>
  <c r="N76" i="7"/>
  <c r="K76" i="7"/>
  <c r="H76" i="7"/>
  <c r="E76" i="7"/>
  <c r="B76" i="7"/>
  <c r="AL75" i="7"/>
  <c r="AI75" i="7"/>
  <c r="AF75" i="7"/>
  <c r="AC75" i="7"/>
  <c r="W75" i="7"/>
  <c r="T75" i="7"/>
  <c r="Q75" i="7"/>
  <c r="N75" i="7"/>
  <c r="K75" i="7"/>
  <c r="H75" i="7"/>
  <c r="E75" i="7"/>
  <c r="B75" i="7"/>
  <c r="AL74" i="7"/>
  <c r="AI74" i="7"/>
  <c r="AF74" i="7"/>
  <c r="AC74" i="7"/>
  <c r="W74" i="7"/>
  <c r="T74" i="7"/>
  <c r="Q74" i="7"/>
  <c r="N74" i="7"/>
  <c r="K74" i="7"/>
  <c r="H74" i="7"/>
  <c r="E74" i="7"/>
  <c r="B74" i="7"/>
  <c r="AL73" i="7"/>
  <c r="AI73" i="7"/>
  <c r="AF73" i="7"/>
  <c r="AC73" i="7"/>
  <c r="W73" i="7"/>
  <c r="T73" i="7"/>
  <c r="Q73" i="7"/>
  <c r="N73" i="7"/>
  <c r="K73" i="7"/>
  <c r="H73" i="7"/>
  <c r="E73" i="7"/>
  <c r="B73" i="7"/>
  <c r="AL72" i="7"/>
  <c r="AI72" i="7"/>
  <c r="AF72" i="7"/>
  <c r="AC72" i="7"/>
  <c r="W72" i="7"/>
  <c r="T72" i="7"/>
  <c r="Q72" i="7"/>
  <c r="N72" i="7"/>
  <c r="K72" i="7"/>
  <c r="H72" i="7"/>
  <c r="E72" i="7"/>
  <c r="B72" i="7"/>
  <c r="AL71" i="7"/>
  <c r="AI71" i="7"/>
  <c r="AF71" i="7"/>
  <c r="AC71" i="7"/>
  <c r="W71" i="7"/>
  <c r="T71" i="7"/>
  <c r="Q71" i="7"/>
  <c r="N71" i="7"/>
  <c r="K71" i="7"/>
  <c r="H71" i="7"/>
  <c r="E71" i="7"/>
  <c r="B71" i="7"/>
  <c r="AL70" i="7"/>
  <c r="AI70" i="7"/>
  <c r="AF70" i="7"/>
  <c r="AC70" i="7"/>
  <c r="W70" i="7"/>
  <c r="T70" i="7"/>
  <c r="Q70" i="7"/>
  <c r="N70" i="7"/>
  <c r="K70" i="7"/>
  <c r="H70" i="7"/>
  <c r="E70" i="7"/>
  <c r="B70" i="7"/>
  <c r="AL69" i="7"/>
  <c r="AI69" i="7"/>
  <c r="AF69" i="7"/>
  <c r="AC69" i="7"/>
  <c r="W69" i="7"/>
  <c r="T69" i="7"/>
  <c r="Q69" i="7"/>
  <c r="N69" i="7"/>
  <c r="K69" i="7"/>
  <c r="H69" i="7"/>
  <c r="E69" i="7"/>
  <c r="B69" i="7"/>
  <c r="AL68" i="7"/>
  <c r="AI68" i="7"/>
  <c r="AF68" i="7"/>
  <c r="AC68" i="7"/>
  <c r="W68" i="7"/>
  <c r="T68" i="7"/>
  <c r="Q68" i="7"/>
  <c r="N68" i="7"/>
  <c r="K68" i="7"/>
  <c r="H68" i="7"/>
  <c r="E68" i="7"/>
  <c r="B68" i="7"/>
  <c r="AL67" i="7"/>
  <c r="AI67" i="7"/>
  <c r="AF67" i="7"/>
  <c r="AC67" i="7"/>
  <c r="W67" i="7"/>
  <c r="T67" i="7"/>
  <c r="R67" i="7"/>
  <c r="Q67" i="7" s="1"/>
  <c r="N67" i="7"/>
  <c r="K67" i="7"/>
  <c r="H67" i="7"/>
  <c r="E67" i="7"/>
  <c r="B67" i="7"/>
  <c r="AL66" i="7"/>
  <c r="AI66" i="7"/>
  <c r="AF66" i="7"/>
  <c r="AD66" i="7"/>
  <c r="AD85" i="7" s="1"/>
  <c r="W66" i="7"/>
  <c r="T66" i="7"/>
  <c r="Q66" i="7"/>
  <c r="N66" i="7"/>
  <c r="K66" i="7"/>
  <c r="H66" i="7"/>
  <c r="E66" i="7"/>
  <c r="B66" i="7"/>
  <c r="AL65" i="7"/>
  <c r="AI65" i="7"/>
  <c r="AF65" i="7"/>
  <c r="AC65" i="7"/>
  <c r="W65" i="7"/>
  <c r="T65" i="7"/>
  <c r="Q65" i="7"/>
  <c r="N65" i="7"/>
  <c r="K65" i="7"/>
  <c r="H65" i="7"/>
  <c r="E65" i="7"/>
  <c r="B65" i="7"/>
  <c r="AL64" i="7"/>
  <c r="AI64" i="7"/>
  <c r="AF64" i="7"/>
  <c r="AC64" i="7"/>
  <c r="W64" i="7"/>
  <c r="T64" i="7"/>
  <c r="Q64" i="7"/>
  <c r="N64" i="7"/>
  <c r="K64" i="7"/>
  <c r="H64" i="7"/>
  <c r="E64" i="7"/>
  <c r="B64" i="7"/>
  <c r="AL63" i="7"/>
  <c r="AI63" i="7"/>
  <c r="AF63" i="7"/>
  <c r="AC63" i="7"/>
  <c r="W63" i="7"/>
  <c r="T63" i="7"/>
  <c r="Q63" i="7"/>
  <c r="N63" i="7"/>
  <c r="K63" i="7"/>
  <c r="H63" i="7"/>
  <c r="E63" i="7"/>
  <c r="B63" i="7"/>
  <c r="AL62" i="7"/>
  <c r="AI62" i="7"/>
  <c r="AF62" i="7"/>
  <c r="AC62" i="7"/>
  <c r="W62" i="7"/>
  <c r="T62" i="7"/>
  <c r="Q62" i="7"/>
  <c r="N62" i="7"/>
  <c r="K62" i="7"/>
  <c r="H62" i="7"/>
  <c r="E62" i="7"/>
  <c r="B62" i="7"/>
  <c r="AL61" i="7"/>
  <c r="AI61" i="7"/>
  <c r="AF61" i="7"/>
  <c r="AC61" i="7"/>
  <c r="W61" i="7"/>
  <c r="T61" i="7"/>
  <c r="Q61" i="7"/>
  <c r="N61" i="7"/>
  <c r="K61" i="7"/>
  <c r="H61" i="7"/>
  <c r="E61" i="7"/>
  <c r="B61" i="7"/>
  <c r="AL60" i="7"/>
  <c r="AI60" i="7"/>
  <c r="AF60" i="7"/>
  <c r="AC60" i="7"/>
  <c r="W60" i="7"/>
  <c r="T60" i="7"/>
  <c r="Q60" i="7"/>
  <c r="N60" i="7"/>
  <c r="K60" i="7"/>
  <c r="H60" i="7"/>
  <c r="E60" i="7"/>
  <c r="B60" i="7"/>
  <c r="AL59" i="7"/>
  <c r="AI59" i="7"/>
  <c r="AF59" i="7"/>
  <c r="AC59" i="7"/>
  <c r="W59" i="7"/>
  <c r="T59" i="7"/>
  <c r="Q59" i="7"/>
  <c r="N59" i="7"/>
  <c r="K59" i="7"/>
  <c r="H59" i="7"/>
  <c r="E59" i="7"/>
  <c r="B59" i="7"/>
  <c r="AL58" i="7"/>
  <c r="AI58" i="7"/>
  <c r="AF58" i="7"/>
  <c r="AC58" i="7"/>
  <c r="W58" i="7"/>
  <c r="T58" i="7"/>
  <c r="Q58" i="7"/>
  <c r="N58" i="7"/>
  <c r="K58" i="7"/>
  <c r="H58" i="7"/>
  <c r="E58" i="7"/>
  <c r="B58" i="7"/>
  <c r="AL57" i="7"/>
  <c r="AI57" i="7"/>
  <c r="AF57" i="7"/>
  <c r="AC57" i="7"/>
  <c r="W57" i="7"/>
  <c r="T57" i="7"/>
  <c r="Q57" i="7"/>
  <c r="N57" i="7"/>
  <c r="K57" i="7"/>
  <c r="H57" i="7"/>
  <c r="E57" i="7"/>
  <c r="B57" i="7"/>
  <c r="AL56" i="7"/>
  <c r="AI56" i="7"/>
  <c r="AF56" i="7"/>
  <c r="AC56" i="7"/>
  <c r="W56" i="7"/>
  <c r="T56" i="7"/>
  <c r="Q56" i="7"/>
  <c r="N56" i="7"/>
  <c r="K56" i="7"/>
  <c r="H56" i="7"/>
  <c r="E56" i="7"/>
  <c r="B56" i="7"/>
  <c r="AL55" i="7"/>
  <c r="AI55" i="7"/>
  <c r="AF55" i="7"/>
  <c r="AC55" i="7"/>
  <c r="W55" i="7"/>
  <c r="T55" i="7"/>
  <c r="R55" i="7"/>
  <c r="Q55" i="7" s="1"/>
  <c r="N55" i="7"/>
  <c r="K55" i="7"/>
  <c r="H55" i="7"/>
  <c r="E55" i="7"/>
  <c r="B55" i="7"/>
  <c r="AL54" i="7"/>
  <c r="AI54" i="7"/>
  <c r="AF54" i="7"/>
  <c r="AC54" i="7"/>
  <c r="W54" i="7"/>
  <c r="T54" i="7"/>
  <c r="Q54" i="7"/>
  <c r="N54" i="7"/>
  <c r="K54" i="7"/>
  <c r="H54" i="7"/>
  <c r="E54" i="7"/>
  <c r="B54" i="7"/>
  <c r="AL53" i="7"/>
  <c r="AI53" i="7"/>
  <c r="AF53" i="7"/>
  <c r="AC53" i="7"/>
  <c r="W53" i="7"/>
  <c r="T53" i="7"/>
  <c r="Q53" i="7"/>
  <c r="N53" i="7"/>
  <c r="K53" i="7"/>
  <c r="H53" i="7"/>
  <c r="E53" i="7"/>
  <c r="B53" i="7"/>
  <c r="AL52" i="7"/>
  <c r="AI52" i="7"/>
  <c r="AF52" i="7"/>
  <c r="AC52" i="7"/>
  <c r="W52" i="7"/>
  <c r="T52" i="7"/>
  <c r="Q52" i="7"/>
  <c r="N52" i="7"/>
  <c r="K52" i="7"/>
  <c r="H52" i="7"/>
  <c r="E52" i="7"/>
  <c r="B52" i="7"/>
  <c r="AL51" i="7"/>
  <c r="AI51" i="7"/>
  <c r="AF51" i="7"/>
  <c r="AC51" i="7"/>
  <c r="W51" i="7"/>
  <c r="T51" i="7"/>
  <c r="Q51" i="7"/>
  <c r="N51" i="7"/>
  <c r="K51" i="7"/>
  <c r="H51" i="7"/>
  <c r="E51" i="7"/>
  <c r="B51" i="7"/>
  <c r="AL50" i="7"/>
  <c r="AI50" i="7"/>
  <c r="AF50" i="7"/>
  <c r="AC50" i="7"/>
  <c r="W50" i="7"/>
  <c r="T50" i="7"/>
  <c r="Q50" i="7"/>
  <c r="N50" i="7"/>
  <c r="K50" i="7"/>
  <c r="I50" i="7"/>
  <c r="H50" i="7" s="1"/>
  <c r="E50" i="7"/>
  <c r="B50" i="7"/>
  <c r="AL49" i="7"/>
  <c r="AI49" i="7"/>
  <c r="AF49" i="7"/>
  <c r="AC49" i="7"/>
  <c r="W49" i="7"/>
  <c r="T49" i="7"/>
  <c r="Q49" i="7"/>
  <c r="N49" i="7"/>
  <c r="K49" i="7"/>
  <c r="I49" i="7"/>
  <c r="H49" i="7" s="1"/>
  <c r="E49" i="7"/>
  <c r="B49" i="7"/>
  <c r="AL48" i="7"/>
  <c r="AI48" i="7"/>
  <c r="AF48" i="7"/>
  <c r="AC48" i="7"/>
  <c r="W48" i="7"/>
  <c r="T48" i="7"/>
  <c r="Q48" i="7"/>
  <c r="N48" i="7"/>
  <c r="K48" i="7"/>
  <c r="I48" i="7"/>
  <c r="H48" i="7" s="1"/>
  <c r="E48" i="7"/>
  <c r="B48" i="7"/>
  <c r="AL47" i="7"/>
  <c r="AI47" i="7"/>
  <c r="AF47" i="7"/>
  <c r="AC47" i="7"/>
  <c r="W47" i="7"/>
  <c r="T47" i="7"/>
  <c r="Q47" i="7"/>
  <c r="N47" i="7"/>
  <c r="K47" i="7"/>
  <c r="I47" i="7"/>
  <c r="H47" i="7" s="1"/>
  <c r="E47" i="7"/>
  <c r="B47" i="7"/>
  <c r="AL46" i="7"/>
  <c r="AI46" i="7"/>
  <c r="AF46" i="7"/>
  <c r="AC46" i="7"/>
  <c r="W46" i="7"/>
  <c r="T46" i="7"/>
  <c r="Q46" i="7"/>
  <c r="N46" i="7"/>
  <c r="K46" i="7"/>
  <c r="I46" i="7"/>
  <c r="H46" i="7" s="1"/>
  <c r="E46" i="7"/>
  <c r="B46" i="7"/>
  <c r="AL45" i="7"/>
  <c r="AI45" i="7"/>
  <c r="AF45" i="7"/>
  <c r="AC45" i="7"/>
  <c r="W45" i="7"/>
  <c r="T45" i="7"/>
  <c r="Q45" i="7"/>
  <c r="N45" i="7"/>
  <c r="K45" i="7"/>
  <c r="H45" i="7"/>
  <c r="E45" i="7"/>
  <c r="B45" i="7"/>
  <c r="AL44" i="7"/>
  <c r="AI44" i="7"/>
  <c r="AF44" i="7"/>
  <c r="AC44" i="7"/>
  <c r="W44" i="7"/>
  <c r="T44" i="7"/>
  <c r="Q44" i="7"/>
  <c r="N44" i="7"/>
  <c r="K44" i="7"/>
  <c r="H44" i="7"/>
  <c r="E44" i="7"/>
  <c r="B44" i="7"/>
  <c r="AL43" i="7"/>
  <c r="AI43" i="7"/>
  <c r="AF43" i="7"/>
  <c r="AC43" i="7"/>
  <c r="W43" i="7"/>
  <c r="T43" i="7"/>
  <c r="Q43" i="7"/>
  <c r="N43" i="7"/>
  <c r="K43" i="7"/>
  <c r="I43" i="7"/>
  <c r="H43" i="7" s="1"/>
  <c r="E43" i="7"/>
  <c r="B43" i="7"/>
  <c r="AL42" i="7"/>
  <c r="AI42" i="7"/>
  <c r="AF42" i="7"/>
  <c r="AC42" i="7"/>
  <c r="W42" i="7"/>
  <c r="T42" i="7"/>
  <c r="Q42" i="7"/>
  <c r="N42" i="7"/>
  <c r="K42" i="7"/>
  <c r="I42" i="7"/>
  <c r="H42" i="7" s="1"/>
  <c r="E42" i="7"/>
  <c r="B42" i="7"/>
  <c r="AL41" i="7"/>
  <c r="AI41" i="7"/>
  <c r="AF41" i="7"/>
  <c r="AC41" i="7"/>
  <c r="W41" i="7"/>
  <c r="T41" i="7"/>
  <c r="Q41" i="7"/>
  <c r="N41" i="7"/>
  <c r="K41" i="7"/>
  <c r="I41" i="7"/>
  <c r="H41" i="7" s="1"/>
  <c r="E41" i="7"/>
  <c r="B41" i="7"/>
  <c r="AL40" i="7"/>
  <c r="AI40" i="7"/>
  <c r="AF40" i="7"/>
  <c r="AC40" i="7"/>
  <c r="W40" i="7"/>
  <c r="T40" i="7"/>
  <c r="Q40" i="7"/>
  <c r="N40" i="7"/>
  <c r="K40" i="7"/>
  <c r="J40" i="7"/>
  <c r="I40" i="7"/>
  <c r="E40" i="7"/>
  <c r="B40" i="7"/>
  <c r="AL39" i="7"/>
  <c r="AI39" i="7"/>
  <c r="AF39" i="7"/>
  <c r="AC39" i="7"/>
  <c r="W39" i="7"/>
  <c r="T39" i="7"/>
  <c r="Q39" i="7"/>
  <c r="N39" i="7"/>
  <c r="K39" i="7"/>
  <c r="J39" i="7"/>
  <c r="I39" i="7"/>
  <c r="H39" i="7" s="1"/>
  <c r="E39" i="7"/>
  <c r="B39" i="7"/>
  <c r="AL38" i="7"/>
  <c r="AI38" i="7"/>
  <c r="AF38" i="7"/>
  <c r="AC38" i="7"/>
  <c r="W38" i="7"/>
  <c r="T38" i="7"/>
  <c r="Q38" i="7"/>
  <c r="N38" i="7"/>
  <c r="K38" i="7"/>
  <c r="H38" i="7"/>
  <c r="E38" i="7"/>
  <c r="B38" i="7"/>
  <c r="AL37" i="7"/>
  <c r="AI37" i="7"/>
  <c r="AF37" i="7"/>
  <c r="AC37" i="7"/>
  <c r="W37" i="7"/>
  <c r="T37" i="7"/>
  <c r="Q37" i="7"/>
  <c r="N37" i="7"/>
  <c r="K37" i="7"/>
  <c r="J37" i="7"/>
  <c r="I37" i="7"/>
  <c r="E37" i="7"/>
  <c r="B37" i="7"/>
  <c r="AL36" i="7"/>
  <c r="AI36" i="7"/>
  <c r="AF36" i="7"/>
  <c r="AC36" i="7"/>
  <c r="W36" i="7"/>
  <c r="T36" i="7"/>
  <c r="Q36" i="7"/>
  <c r="N36" i="7"/>
  <c r="K36" i="7"/>
  <c r="J36" i="7"/>
  <c r="I36" i="7"/>
  <c r="E36" i="7"/>
  <c r="B36" i="7"/>
  <c r="AL35" i="7"/>
  <c r="AI35" i="7"/>
  <c r="AF35" i="7"/>
  <c r="AC35" i="7"/>
  <c r="W35" i="7"/>
  <c r="T35" i="7"/>
  <c r="Q35" i="7"/>
  <c r="N35" i="7"/>
  <c r="K35" i="7"/>
  <c r="H35" i="7"/>
  <c r="E35" i="7"/>
  <c r="B35" i="7"/>
  <c r="AL34" i="7"/>
  <c r="AI34" i="7"/>
  <c r="AF34" i="7"/>
  <c r="AC34" i="7"/>
  <c r="W34" i="7"/>
  <c r="T34" i="7"/>
  <c r="Q34" i="7"/>
  <c r="N34" i="7"/>
  <c r="K34" i="7"/>
  <c r="I34" i="7"/>
  <c r="H34" i="7" s="1"/>
  <c r="E34" i="7"/>
  <c r="B34" i="7"/>
  <c r="AL33" i="7"/>
  <c r="AI33" i="7"/>
  <c r="AF33" i="7"/>
  <c r="AC33" i="7"/>
  <c r="W33" i="7"/>
  <c r="T33" i="7"/>
  <c r="Q33" i="7"/>
  <c r="N33" i="7"/>
  <c r="K33" i="7"/>
  <c r="I33" i="7"/>
  <c r="H33" i="7" s="1"/>
  <c r="E33" i="7"/>
  <c r="B33" i="7"/>
  <c r="AL32" i="7"/>
  <c r="AI32" i="7"/>
  <c r="AF32" i="7"/>
  <c r="AC32" i="7"/>
  <c r="W32" i="7"/>
  <c r="T32" i="7"/>
  <c r="Q32" i="7"/>
  <c r="N32" i="7"/>
  <c r="K32" i="7"/>
  <c r="I32" i="7"/>
  <c r="H32" i="7" s="1"/>
  <c r="E32" i="7"/>
  <c r="B32" i="7"/>
  <c r="AL31" i="7"/>
  <c r="AI31" i="7"/>
  <c r="AF31" i="7"/>
  <c r="AC31" i="7"/>
  <c r="W31" i="7"/>
  <c r="T31" i="7"/>
  <c r="Q31" i="7"/>
  <c r="N31" i="7"/>
  <c r="K31" i="7"/>
  <c r="J31" i="7"/>
  <c r="I31" i="7"/>
  <c r="H31" i="7" s="1"/>
  <c r="E31" i="7"/>
  <c r="B31" i="7"/>
  <c r="AL30" i="7"/>
  <c r="AI30" i="7"/>
  <c r="AF30" i="7"/>
  <c r="AC30" i="7"/>
  <c r="W30" i="7"/>
  <c r="T30" i="7"/>
  <c r="Q30" i="7"/>
  <c r="N30" i="7"/>
  <c r="K30" i="7"/>
  <c r="H30" i="7"/>
  <c r="E30" i="7"/>
  <c r="B30" i="7"/>
  <c r="AL29" i="7"/>
  <c r="AI29" i="7"/>
  <c r="AF29" i="7"/>
  <c r="AC29" i="7"/>
  <c r="W29" i="7"/>
  <c r="T29" i="7"/>
  <c r="Q29" i="7"/>
  <c r="N29" i="7"/>
  <c r="K29" i="7"/>
  <c r="J29" i="7"/>
  <c r="I29" i="7"/>
  <c r="H29" i="7" s="1"/>
  <c r="E29" i="7"/>
  <c r="B29" i="7"/>
  <c r="AL28" i="7"/>
  <c r="AI28" i="7"/>
  <c r="AF28" i="7"/>
  <c r="AC28" i="7"/>
  <c r="W28" i="7"/>
  <c r="T28" i="7"/>
  <c r="Q28" i="7"/>
  <c r="N28" i="7"/>
  <c r="K28" i="7"/>
  <c r="H28" i="7"/>
  <c r="E28" i="7"/>
  <c r="B28" i="7"/>
  <c r="AL27" i="7"/>
  <c r="AI27" i="7"/>
  <c r="AF27" i="7"/>
  <c r="AC27" i="7"/>
  <c r="W27" i="7"/>
  <c r="T27" i="7"/>
  <c r="Q27" i="7"/>
  <c r="N27" i="7"/>
  <c r="K27" i="7"/>
  <c r="I27" i="7"/>
  <c r="H27" i="7" s="1"/>
  <c r="E27" i="7"/>
  <c r="B27" i="7"/>
  <c r="AL26" i="7"/>
  <c r="AI26" i="7"/>
  <c r="AF26" i="7"/>
  <c r="AC26" i="7"/>
  <c r="W26" i="7"/>
  <c r="T26" i="7"/>
  <c r="Q26" i="7"/>
  <c r="N26" i="7"/>
  <c r="K26" i="7"/>
  <c r="H26" i="7"/>
  <c r="E26" i="7"/>
  <c r="B26" i="7"/>
  <c r="AL25" i="7"/>
  <c r="AI25" i="7"/>
  <c r="AF25" i="7"/>
  <c r="AC25" i="7"/>
  <c r="W25" i="7"/>
  <c r="T25" i="7"/>
  <c r="Q25" i="7"/>
  <c r="N25" i="7"/>
  <c r="K25" i="7"/>
  <c r="J25" i="7"/>
  <c r="I25" i="7"/>
  <c r="E25" i="7"/>
  <c r="B25" i="7"/>
  <c r="AL24" i="7"/>
  <c r="AI24" i="7"/>
  <c r="AF24" i="7"/>
  <c r="AC24" i="7"/>
  <c r="W24" i="7"/>
  <c r="T24" i="7"/>
  <c r="Q24" i="7"/>
  <c r="N24" i="7"/>
  <c r="K24" i="7"/>
  <c r="H24" i="7"/>
  <c r="E24" i="7"/>
  <c r="B24" i="7"/>
  <c r="AL23" i="7"/>
  <c r="AI23" i="7"/>
  <c r="AF23" i="7"/>
  <c r="AC23" i="7"/>
  <c r="W23" i="7"/>
  <c r="T23" i="7"/>
  <c r="Q23" i="7"/>
  <c r="N23" i="7"/>
  <c r="K23" i="7"/>
  <c r="I23" i="7"/>
  <c r="H23" i="7" s="1"/>
  <c r="E23" i="7"/>
  <c r="B23" i="7"/>
  <c r="AL22" i="7"/>
  <c r="AI22" i="7"/>
  <c r="AF22" i="7"/>
  <c r="AC22" i="7"/>
  <c r="W22" i="7"/>
  <c r="T22" i="7"/>
  <c r="Q22" i="7"/>
  <c r="N22" i="7"/>
  <c r="K22" i="7"/>
  <c r="I22" i="7"/>
  <c r="H22" i="7" s="1"/>
  <c r="E22" i="7"/>
  <c r="B22" i="7"/>
  <c r="AL21" i="7"/>
  <c r="AI21" i="7"/>
  <c r="AF21" i="7"/>
  <c r="AC21" i="7"/>
  <c r="W21" i="7"/>
  <c r="T21" i="7"/>
  <c r="Q21" i="7"/>
  <c r="N21" i="7"/>
  <c r="K21" i="7"/>
  <c r="J21" i="7"/>
  <c r="I21" i="7"/>
  <c r="H21" i="7" s="1"/>
  <c r="E21" i="7"/>
  <c r="B21" i="7"/>
  <c r="AL20" i="7"/>
  <c r="AI20" i="7"/>
  <c r="AF20" i="7"/>
  <c r="AC20" i="7"/>
  <c r="W20" i="7"/>
  <c r="T20" i="7"/>
  <c r="Q20" i="7"/>
  <c r="N20" i="7"/>
  <c r="K20" i="7"/>
  <c r="I20" i="7"/>
  <c r="H20" i="7" s="1"/>
  <c r="E20" i="7"/>
  <c r="B20" i="7"/>
  <c r="AL19" i="7"/>
  <c r="AI19" i="7"/>
  <c r="AF19" i="7"/>
  <c r="AC19" i="7"/>
  <c r="W19" i="7"/>
  <c r="T19" i="7"/>
  <c r="Q19" i="7"/>
  <c r="N19" i="7"/>
  <c r="K19" i="7"/>
  <c r="H19" i="7"/>
  <c r="E19" i="7"/>
  <c r="B19" i="7"/>
  <c r="AL18" i="7"/>
  <c r="AI18" i="7"/>
  <c r="AF18" i="7"/>
  <c r="AC18" i="7"/>
  <c r="W18" i="7"/>
  <c r="T18" i="7"/>
  <c r="Q18" i="7"/>
  <c r="N18" i="7"/>
  <c r="K18" i="7"/>
  <c r="I18" i="7"/>
  <c r="H18" i="7" s="1"/>
  <c r="E18" i="7"/>
  <c r="B18" i="7"/>
  <c r="AL17" i="7"/>
  <c r="AI17" i="7"/>
  <c r="AF17" i="7"/>
  <c r="AC17" i="7"/>
  <c r="W17" i="7"/>
  <c r="T17" i="7"/>
  <c r="Q17" i="7"/>
  <c r="N17" i="7"/>
  <c r="K17" i="7"/>
  <c r="I17" i="7"/>
  <c r="H17" i="7" s="1"/>
  <c r="E17" i="7"/>
  <c r="B17" i="7"/>
  <c r="AL16" i="7"/>
  <c r="AI16" i="7"/>
  <c r="AF16" i="7"/>
  <c r="AC16" i="7"/>
  <c r="W16" i="7"/>
  <c r="T16" i="7"/>
  <c r="Q16" i="7"/>
  <c r="N16" i="7"/>
  <c r="K16" i="7"/>
  <c r="H16" i="7"/>
  <c r="E16" i="7"/>
  <c r="B16" i="7"/>
  <c r="AL15" i="7"/>
  <c r="AI15" i="7"/>
  <c r="AF15" i="7"/>
  <c r="AC15" i="7"/>
  <c r="W15" i="7"/>
  <c r="T15" i="7"/>
  <c r="R15" i="7"/>
  <c r="R85" i="7" s="1"/>
  <c r="N15" i="7"/>
  <c r="L15" i="7"/>
  <c r="K15" i="7" s="1"/>
  <c r="I15" i="7"/>
  <c r="H15" i="7" s="1"/>
  <c r="E15" i="7"/>
  <c r="C15" i="7"/>
  <c r="C85" i="7" s="1"/>
  <c r="AL14" i="7"/>
  <c r="AI14" i="7"/>
  <c r="AF14" i="7"/>
  <c r="AC14" i="7"/>
  <c r="W14" i="7"/>
  <c r="T14" i="7"/>
  <c r="Q14" i="7"/>
  <c r="N14" i="7"/>
  <c r="K14" i="7"/>
  <c r="I14" i="7"/>
  <c r="H14" i="7" s="1"/>
  <c r="E14" i="7"/>
  <c r="B14" i="7"/>
  <c r="AL13" i="7"/>
  <c r="AI13" i="7"/>
  <c r="AF13" i="7"/>
  <c r="AC13" i="7"/>
  <c r="W13" i="7"/>
  <c r="T13" i="7"/>
  <c r="Q13" i="7"/>
  <c r="N13" i="7"/>
  <c r="K13" i="7"/>
  <c r="H13" i="7"/>
  <c r="E13" i="7"/>
  <c r="B13" i="7"/>
  <c r="AL12" i="7"/>
  <c r="AI12" i="7"/>
  <c r="AF12" i="7"/>
  <c r="AC12" i="7"/>
  <c r="W12" i="7"/>
  <c r="T12" i="7"/>
  <c r="Q12" i="7"/>
  <c r="N12" i="7"/>
  <c r="K12" i="7"/>
  <c r="J12" i="7"/>
  <c r="I12" i="7"/>
  <c r="E12" i="7"/>
  <c r="B12" i="7"/>
  <c r="AL11" i="7"/>
  <c r="AI11" i="7"/>
  <c r="AF11" i="7"/>
  <c r="AC11" i="7"/>
  <c r="W11" i="7"/>
  <c r="T11" i="7"/>
  <c r="Q11" i="7"/>
  <c r="N11" i="7"/>
  <c r="K11" i="7"/>
  <c r="I11" i="7"/>
  <c r="H11" i="7"/>
  <c r="E11" i="7"/>
  <c r="B11" i="7"/>
  <c r="AL10" i="7"/>
  <c r="AI10" i="7"/>
  <c r="AF10" i="7"/>
  <c r="AC10" i="7"/>
  <c r="W10" i="7"/>
  <c r="T10" i="7"/>
  <c r="Q10" i="7"/>
  <c r="N10" i="7"/>
  <c r="K10" i="7"/>
  <c r="H10" i="7"/>
  <c r="E10" i="7"/>
  <c r="B10" i="7"/>
  <c r="AL9" i="7"/>
  <c r="AI9" i="7"/>
  <c r="AF9" i="7"/>
  <c r="AC9" i="7"/>
  <c r="W9" i="7"/>
  <c r="T9" i="7"/>
  <c r="Q9" i="7"/>
  <c r="N9" i="7"/>
  <c r="K9" i="7"/>
  <c r="I9" i="7"/>
  <c r="H9" i="7" s="1"/>
  <c r="E9" i="7"/>
  <c r="B9" i="7"/>
  <c r="AL8" i="7"/>
  <c r="AI8" i="7"/>
  <c r="AF8" i="7"/>
  <c r="AC8" i="7"/>
  <c r="W8" i="7"/>
  <c r="T8" i="7"/>
  <c r="Q8" i="7"/>
  <c r="N8" i="7"/>
  <c r="K8" i="7"/>
  <c r="I8" i="7"/>
  <c r="H8" i="7" s="1"/>
  <c r="E8" i="7"/>
  <c r="B8" i="7"/>
  <c r="AL7" i="7"/>
  <c r="AI7" i="7"/>
  <c r="AF7" i="7"/>
  <c r="AC7" i="7"/>
  <c r="W7" i="7"/>
  <c r="T7" i="7"/>
  <c r="Q7" i="7"/>
  <c r="N7" i="7"/>
  <c r="K7" i="7"/>
  <c r="H7" i="7"/>
  <c r="E7" i="7"/>
  <c r="B7" i="7"/>
  <c r="E85" i="7" l="1"/>
  <c r="AF85" i="7"/>
  <c r="H25" i="7"/>
  <c r="Q15" i="7"/>
  <c r="H37" i="7"/>
  <c r="H40" i="7"/>
  <c r="AL85" i="7"/>
  <c r="K85" i="7"/>
  <c r="W85" i="7"/>
  <c r="B15" i="7"/>
  <c r="T85" i="7"/>
  <c r="N85" i="7"/>
  <c r="J85" i="7"/>
  <c r="H36" i="7"/>
  <c r="Q85" i="7"/>
  <c r="AI85" i="7"/>
  <c r="L85" i="7"/>
  <c r="H12" i="7"/>
  <c r="H85" i="7" s="1"/>
  <c r="I85" i="7"/>
  <c r="AC66" i="7"/>
  <c r="AC85" i="7" s="1"/>
  <c r="E89" i="5"/>
  <c r="F89" i="5" s="1"/>
  <c r="G89" i="5" s="1"/>
  <c r="H89" i="5" s="1"/>
  <c r="I89" i="5" s="1"/>
  <c r="J89" i="5" s="1"/>
  <c r="K89" i="5" s="1"/>
  <c r="L89" i="5" s="1"/>
  <c r="M89" i="5" s="1"/>
  <c r="N89" i="5" s="1"/>
  <c r="O89" i="5" s="1"/>
  <c r="P89" i="5" s="1"/>
  <c r="Q89" i="5" s="1"/>
  <c r="R89" i="5" s="1"/>
  <c r="S89" i="5" s="1"/>
  <c r="T89" i="5" s="1"/>
  <c r="U89" i="5" s="1"/>
  <c r="V89" i="5" s="1"/>
  <c r="W89" i="5" s="1"/>
  <c r="X89" i="5" s="1"/>
  <c r="Y89" i="5" s="1"/>
  <c r="Z89" i="5" s="1"/>
  <c r="AA89" i="5" s="1"/>
  <c r="AB89" i="5" s="1"/>
  <c r="AC89" i="5" s="1"/>
  <c r="AD89" i="5" s="1"/>
  <c r="AE89" i="5" s="1"/>
  <c r="AF89" i="5" s="1"/>
  <c r="AG89" i="5" s="1"/>
  <c r="AH89" i="5" s="1"/>
  <c r="AI89" i="5" s="1"/>
  <c r="AJ89" i="5" s="1"/>
  <c r="AK89" i="5" s="1"/>
  <c r="AL89" i="5" s="1"/>
  <c r="AM89" i="5" s="1"/>
  <c r="AN89" i="5" s="1"/>
  <c r="AO89" i="5" s="1"/>
  <c r="D89" i="5"/>
  <c r="C89" i="5"/>
  <c r="AM87" i="5"/>
  <c r="AJ87" i="5"/>
  <c r="AG87" i="5"/>
  <c r="AD87" i="5"/>
  <c r="Z87" i="5"/>
  <c r="AM86" i="5"/>
  <c r="AJ86" i="5"/>
  <c r="AG86" i="5"/>
  <c r="AD86" i="5"/>
  <c r="W86" i="5"/>
  <c r="AM85" i="5"/>
  <c r="AJ85" i="5"/>
  <c r="AG85" i="5"/>
  <c r="AD85" i="5"/>
  <c r="X85" i="5"/>
  <c r="U85" i="5"/>
  <c r="AO84" i="5"/>
  <c r="AN84" i="5"/>
  <c r="AL84" i="5"/>
  <c r="AK84" i="5"/>
  <c r="AI84" i="5"/>
  <c r="AH84" i="5"/>
  <c r="AF84" i="5"/>
  <c r="AC84" i="5"/>
  <c r="AC86" i="5" s="1"/>
  <c r="AC87" i="5" s="1"/>
  <c r="AB84" i="5"/>
  <c r="AB86" i="5" s="1"/>
  <c r="AB87" i="5" s="1"/>
  <c r="AA84" i="5"/>
  <c r="Z84" i="5"/>
  <c r="Y84" i="5"/>
  <c r="W84" i="5"/>
  <c r="V84" i="5"/>
  <c r="T84" i="5"/>
  <c r="T86" i="5" s="1"/>
  <c r="T87" i="5" s="1"/>
  <c r="S84" i="5"/>
  <c r="Q84" i="5"/>
  <c r="Q86" i="5" s="1"/>
  <c r="Q87" i="5" s="1"/>
  <c r="P84" i="5"/>
  <c r="N84" i="5"/>
  <c r="M84" i="5"/>
  <c r="H84" i="5"/>
  <c r="G84" i="5"/>
  <c r="E84" i="5"/>
  <c r="D84" i="5"/>
  <c r="AM83" i="5"/>
  <c r="AJ83" i="5"/>
  <c r="AG83" i="5"/>
  <c r="AD83" i="5"/>
  <c r="I83" i="5"/>
  <c r="AM82" i="5"/>
  <c r="AJ82" i="5"/>
  <c r="AG82" i="5"/>
  <c r="AD82" i="5"/>
  <c r="X82" i="5"/>
  <c r="U82" i="5"/>
  <c r="R82" i="5"/>
  <c r="O82" i="5"/>
  <c r="L82" i="5"/>
  <c r="I82" i="5"/>
  <c r="F82" i="5"/>
  <c r="C82" i="5"/>
  <c r="AM81" i="5"/>
  <c r="AJ81" i="5"/>
  <c r="AG81" i="5"/>
  <c r="AD81" i="5"/>
  <c r="X81" i="5"/>
  <c r="U81" i="5"/>
  <c r="R81" i="5"/>
  <c r="O81" i="5"/>
  <c r="L81" i="5"/>
  <c r="I81" i="5"/>
  <c r="F81" i="5"/>
  <c r="C81" i="5"/>
  <c r="AM80" i="5"/>
  <c r="AJ80" i="5"/>
  <c r="AG80" i="5"/>
  <c r="AD80" i="5"/>
  <c r="X80" i="5"/>
  <c r="U80" i="5"/>
  <c r="R80" i="5"/>
  <c r="O80" i="5"/>
  <c r="L80" i="5"/>
  <c r="I80" i="5"/>
  <c r="F80" i="5"/>
  <c r="C80" i="5"/>
  <c r="AM79" i="5"/>
  <c r="AJ79" i="5"/>
  <c r="AG79" i="5"/>
  <c r="AD79" i="5"/>
  <c r="X79" i="5"/>
  <c r="U79" i="5"/>
  <c r="R79" i="5"/>
  <c r="O79" i="5"/>
  <c r="L79" i="5"/>
  <c r="I79" i="5"/>
  <c r="F79" i="5"/>
  <c r="C79" i="5"/>
  <c r="AM78" i="5"/>
  <c r="AJ78" i="5"/>
  <c r="AG78" i="5"/>
  <c r="AD78" i="5"/>
  <c r="X78" i="5"/>
  <c r="U78" i="5"/>
  <c r="R78" i="5"/>
  <c r="O78" i="5"/>
  <c r="L78" i="5"/>
  <c r="I78" i="5"/>
  <c r="F78" i="5"/>
  <c r="C78" i="5"/>
  <c r="AM77" i="5"/>
  <c r="AJ77" i="5"/>
  <c r="AG77" i="5"/>
  <c r="AD77" i="5"/>
  <c r="X77" i="5"/>
  <c r="U77" i="5"/>
  <c r="R77" i="5"/>
  <c r="O77" i="5"/>
  <c r="L77" i="5"/>
  <c r="I77" i="5"/>
  <c r="F77" i="5"/>
  <c r="C77" i="5"/>
  <c r="AM76" i="5"/>
  <c r="AJ76" i="5"/>
  <c r="AG76" i="5"/>
  <c r="AD76" i="5"/>
  <c r="X76" i="5"/>
  <c r="U76" i="5"/>
  <c r="R76" i="5"/>
  <c r="O76" i="5"/>
  <c r="L76" i="5"/>
  <c r="I76" i="5"/>
  <c r="F76" i="5"/>
  <c r="C76" i="5"/>
  <c r="AM75" i="5"/>
  <c r="AJ75" i="5"/>
  <c r="AG75" i="5"/>
  <c r="AD75" i="5"/>
  <c r="X75" i="5"/>
  <c r="U75" i="5"/>
  <c r="R75" i="5"/>
  <c r="O75" i="5"/>
  <c r="L75" i="5"/>
  <c r="I75" i="5"/>
  <c r="F75" i="5"/>
  <c r="C75" i="5"/>
  <c r="AM74" i="5"/>
  <c r="AJ74" i="5"/>
  <c r="AG74" i="5"/>
  <c r="AD74" i="5"/>
  <c r="X74" i="5"/>
  <c r="U74" i="5"/>
  <c r="R74" i="5"/>
  <c r="O74" i="5"/>
  <c r="L74" i="5"/>
  <c r="I74" i="5"/>
  <c r="F74" i="5"/>
  <c r="C74" i="5"/>
  <c r="AM73" i="5"/>
  <c r="AJ73" i="5"/>
  <c r="AG73" i="5"/>
  <c r="AD73" i="5"/>
  <c r="X73" i="5"/>
  <c r="U73" i="5"/>
  <c r="R73" i="5"/>
  <c r="O73" i="5"/>
  <c r="L73" i="5"/>
  <c r="I73" i="5"/>
  <c r="F73" i="5"/>
  <c r="C73" i="5"/>
  <c r="AM72" i="5"/>
  <c r="AJ72" i="5"/>
  <c r="AG72" i="5"/>
  <c r="AD72" i="5"/>
  <c r="X72" i="5"/>
  <c r="U72" i="5"/>
  <c r="R72" i="5"/>
  <c r="O72" i="5"/>
  <c r="L72" i="5"/>
  <c r="I72" i="5"/>
  <c r="F72" i="5"/>
  <c r="C72" i="5"/>
  <c r="AM71" i="5"/>
  <c r="AJ71" i="5"/>
  <c r="AG71" i="5"/>
  <c r="AD71" i="5"/>
  <c r="X71" i="5"/>
  <c r="U71" i="5"/>
  <c r="R71" i="5"/>
  <c r="O71" i="5"/>
  <c r="L71" i="5"/>
  <c r="I71" i="5"/>
  <c r="F71" i="5"/>
  <c r="C71" i="5"/>
  <c r="AM70" i="5"/>
  <c r="AJ70" i="5"/>
  <c r="AG70" i="5"/>
  <c r="AD70" i="5"/>
  <c r="X70" i="5"/>
  <c r="U70" i="5"/>
  <c r="R70" i="5"/>
  <c r="O70" i="5"/>
  <c r="L70" i="5"/>
  <c r="I70" i="5"/>
  <c r="F70" i="5"/>
  <c r="C70" i="5"/>
  <c r="AM69" i="5"/>
  <c r="AJ69" i="5"/>
  <c r="AG69" i="5"/>
  <c r="AD69" i="5"/>
  <c r="X69" i="5"/>
  <c r="U69" i="5"/>
  <c r="R69" i="5"/>
  <c r="O69" i="5"/>
  <c r="L69" i="5"/>
  <c r="I69" i="5"/>
  <c r="F69" i="5"/>
  <c r="C69" i="5"/>
  <c r="AM68" i="5"/>
  <c r="AJ68" i="5"/>
  <c r="AG68" i="5"/>
  <c r="AD68" i="5"/>
  <c r="X68" i="5"/>
  <c r="U68" i="5"/>
  <c r="R68" i="5"/>
  <c r="O68" i="5"/>
  <c r="L68" i="5"/>
  <c r="I68" i="5"/>
  <c r="F68" i="5"/>
  <c r="C68" i="5"/>
  <c r="AM67" i="5"/>
  <c r="AJ67" i="5"/>
  <c r="AG67" i="5"/>
  <c r="AD67" i="5"/>
  <c r="X67" i="5"/>
  <c r="U67" i="5"/>
  <c r="R67" i="5"/>
  <c r="O67" i="5"/>
  <c r="L67" i="5"/>
  <c r="I67" i="5"/>
  <c r="F67" i="5"/>
  <c r="C67" i="5"/>
  <c r="AM66" i="5"/>
  <c r="AJ66" i="5"/>
  <c r="AG66" i="5"/>
  <c r="AE66" i="5"/>
  <c r="AE84" i="5" s="1"/>
  <c r="AD66" i="5"/>
  <c r="X66" i="5"/>
  <c r="U66" i="5"/>
  <c r="R66" i="5"/>
  <c r="O66" i="5"/>
  <c r="L66" i="5"/>
  <c r="I66" i="5"/>
  <c r="F66" i="5"/>
  <c r="C66" i="5"/>
  <c r="AM65" i="5"/>
  <c r="AJ65" i="5"/>
  <c r="AG65" i="5"/>
  <c r="AD65" i="5"/>
  <c r="X65" i="5"/>
  <c r="U65" i="5"/>
  <c r="R65" i="5"/>
  <c r="O65" i="5"/>
  <c r="L65" i="5"/>
  <c r="I65" i="5"/>
  <c r="F65" i="5"/>
  <c r="C65" i="5"/>
  <c r="AM64" i="5"/>
  <c r="AJ64" i="5"/>
  <c r="AG64" i="5"/>
  <c r="AD64" i="5"/>
  <c r="X64" i="5"/>
  <c r="U64" i="5"/>
  <c r="R64" i="5"/>
  <c r="O64" i="5"/>
  <c r="L64" i="5"/>
  <c r="I64" i="5"/>
  <c r="F64" i="5"/>
  <c r="C64" i="5"/>
  <c r="AM63" i="5"/>
  <c r="AJ63" i="5"/>
  <c r="AG63" i="5"/>
  <c r="AD63" i="5"/>
  <c r="X63" i="5"/>
  <c r="U63" i="5"/>
  <c r="R63" i="5"/>
  <c r="O63" i="5"/>
  <c r="L63" i="5"/>
  <c r="I63" i="5"/>
  <c r="F63" i="5"/>
  <c r="C63" i="5"/>
  <c r="AM62" i="5"/>
  <c r="AJ62" i="5"/>
  <c r="AG62" i="5"/>
  <c r="AD62" i="5"/>
  <c r="X62" i="5"/>
  <c r="U62" i="5"/>
  <c r="R62" i="5"/>
  <c r="O62" i="5"/>
  <c r="L62" i="5"/>
  <c r="I62" i="5"/>
  <c r="F62" i="5"/>
  <c r="C62" i="5"/>
  <c r="AM61" i="5"/>
  <c r="AJ61" i="5"/>
  <c r="AG61" i="5"/>
  <c r="AD61" i="5"/>
  <c r="X61" i="5"/>
  <c r="U61" i="5"/>
  <c r="R61" i="5"/>
  <c r="O61" i="5"/>
  <c r="L61" i="5"/>
  <c r="I61" i="5"/>
  <c r="F61" i="5"/>
  <c r="C61" i="5"/>
  <c r="AM60" i="5"/>
  <c r="AJ60" i="5"/>
  <c r="AG60" i="5"/>
  <c r="AD60" i="5"/>
  <c r="X60" i="5"/>
  <c r="U60" i="5"/>
  <c r="R60" i="5"/>
  <c r="O60" i="5"/>
  <c r="L60" i="5"/>
  <c r="I60" i="5"/>
  <c r="F60" i="5"/>
  <c r="C60" i="5"/>
  <c r="AM59" i="5"/>
  <c r="AJ59" i="5"/>
  <c r="AG59" i="5"/>
  <c r="AD59" i="5"/>
  <c r="X59" i="5"/>
  <c r="U59" i="5"/>
  <c r="R59" i="5"/>
  <c r="O59" i="5"/>
  <c r="L59" i="5"/>
  <c r="I59" i="5"/>
  <c r="F59" i="5"/>
  <c r="C59" i="5"/>
  <c r="AM58" i="5"/>
  <c r="AJ58" i="5"/>
  <c r="AG58" i="5"/>
  <c r="AD58" i="5"/>
  <c r="X58" i="5"/>
  <c r="U58" i="5"/>
  <c r="R58" i="5"/>
  <c r="O58" i="5"/>
  <c r="L58" i="5"/>
  <c r="I58" i="5"/>
  <c r="F58" i="5"/>
  <c r="C58" i="5"/>
  <c r="AM57" i="5"/>
  <c r="AJ57" i="5"/>
  <c r="AG57" i="5"/>
  <c r="AD57" i="5"/>
  <c r="X57" i="5"/>
  <c r="U57" i="5"/>
  <c r="R57" i="5"/>
  <c r="O57" i="5"/>
  <c r="L57" i="5"/>
  <c r="I57" i="5"/>
  <c r="F57" i="5"/>
  <c r="C57" i="5"/>
  <c r="AM56" i="5"/>
  <c r="AJ56" i="5"/>
  <c r="AG56" i="5"/>
  <c r="AD56" i="5"/>
  <c r="X56" i="5"/>
  <c r="U56" i="5"/>
  <c r="R56" i="5"/>
  <c r="O56" i="5"/>
  <c r="L56" i="5"/>
  <c r="I56" i="5"/>
  <c r="F56" i="5"/>
  <c r="C56" i="5"/>
  <c r="AM55" i="5"/>
  <c r="AJ55" i="5"/>
  <c r="AG55" i="5"/>
  <c r="AD55" i="5"/>
  <c r="X55" i="5"/>
  <c r="U55" i="5"/>
  <c r="R55" i="5"/>
  <c r="O55" i="5"/>
  <c r="L55" i="5"/>
  <c r="I55" i="5"/>
  <c r="F55" i="5"/>
  <c r="C55" i="5"/>
  <c r="AM54" i="5"/>
  <c r="AJ54" i="5"/>
  <c r="AG54" i="5"/>
  <c r="AD54" i="5"/>
  <c r="X54" i="5"/>
  <c r="U54" i="5"/>
  <c r="R54" i="5"/>
  <c r="O54" i="5"/>
  <c r="L54" i="5"/>
  <c r="I54" i="5"/>
  <c r="F54" i="5"/>
  <c r="C54" i="5"/>
  <c r="AM53" i="5"/>
  <c r="AJ53" i="5"/>
  <c r="AG53" i="5"/>
  <c r="AD53" i="5"/>
  <c r="X53" i="5"/>
  <c r="U53" i="5"/>
  <c r="R53" i="5"/>
  <c r="O53" i="5"/>
  <c r="L53" i="5"/>
  <c r="I53" i="5"/>
  <c r="F53" i="5"/>
  <c r="C53" i="5"/>
  <c r="AM52" i="5"/>
  <c r="AJ52" i="5"/>
  <c r="AG52" i="5"/>
  <c r="AD52" i="5"/>
  <c r="X52" i="5"/>
  <c r="U52" i="5"/>
  <c r="R52" i="5"/>
  <c r="O52" i="5"/>
  <c r="L52" i="5"/>
  <c r="I52" i="5"/>
  <c r="F52" i="5"/>
  <c r="C52" i="5"/>
  <c r="AM51" i="5"/>
  <c r="AJ51" i="5"/>
  <c r="AG51" i="5"/>
  <c r="AD51" i="5"/>
  <c r="X51" i="5"/>
  <c r="U51" i="5"/>
  <c r="R51" i="5"/>
  <c r="O51" i="5"/>
  <c r="L51" i="5"/>
  <c r="I51" i="5"/>
  <c r="F51" i="5"/>
  <c r="C51" i="5"/>
  <c r="AM50" i="5"/>
  <c r="AJ50" i="5"/>
  <c r="AG50" i="5"/>
  <c r="AD50" i="5"/>
  <c r="X50" i="5"/>
  <c r="U50" i="5"/>
  <c r="R50" i="5"/>
  <c r="O50" i="5"/>
  <c r="L50" i="5"/>
  <c r="J50" i="5"/>
  <c r="I50" i="5"/>
  <c r="F50" i="5"/>
  <c r="C50" i="5"/>
  <c r="AM49" i="5"/>
  <c r="AJ49" i="5"/>
  <c r="AG49" i="5"/>
  <c r="AD49" i="5"/>
  <c r="X49" i="5"/>
  <c r="U49" i="5"/>
  <c r="R49" i="5"/>
  <c r="O49" i="5"/>
  <c r="L49" i="5"/>
  <c r="J49" i="5"/>
  <c r="I49" i="5"/>
  <c r="F49" i="5"/>
  <c r="C49" i="5"/>
  <c r="AM48" i="5"/>
  <c r="AJ48" i="5"/>
  <c r="AG48" i="5"/>
  <c r="AD48" i="5"/>
  <c r="X48" i="5"/>
  <c r="U48" i="5"/>
  <c r="R48" i="5"/>
  <c r="O48" i="5"/>
  <c r="L48" i="5"/>
  <c r="J48" i="5"/>
  <c r="I48" i="5"/>
  <c r="F48" i="5"/>
  <c r="C48" i="5"/>
  <c r="AM47" i="5"/>
  <c r="AJ47" i="5"/>
  <c r="AG47" i="5"/>
  <c r="AD47" i="5"/>
  <c r="X47" i="5"/>
  <c r="U47" i="5"/>
  <c r="R47" i="5"/>
  <c r="O47" i="5"/>
  <c r="L47" i="5"/>
  <c r="J47" i="5"/>
  <c r="I47" i="5" s="1"/>
  <c r="F47" i="5"/>
  <c r="C47" i="5"/>
  <c r="AM46" i="5"/>
  <c r="AJ46" i="5"/>
  <c r="AG46" i="5"/>
  <c r="AD46" i="5"/>
  <c r="X46" i="5"/>
  <c r="U46" i="5"/>
  <c r="R46" i="5"/>
  <c r="O46" i="5"/>
  <c r="L46" i="5"/>
  <c r="J46" i="5"/>
  <c r="I46" i="5"/>
  <c r="F46" i="5"/>
  <c r="C46" i="5"/>
  <c r="AM45" i="5"/>
  <c r="AJ45" i="5"/>
  <c r="AG45" i="5"/>
  <c r="AD45" i="5"/>
  <c r="X45" i="5"/>
  <c r="U45" i="5"/>
  <c r="R45" i="5"/>
  <c r="O45" i="5"/>
  <c r="L45" i="5"/>
  <c r="I45" i="5"/>
  <c r="F45" i="5"/>
  <c r="C45" i="5"/>
  <c r="AM44" i="5"/>
  <c r="AJ44" i="5"/>
  <c r="AG44" i="5"/>
  <c r="AD44" i="5"/>
  <c r="X44" i="5"/>
  <c r="U44" i="5"/>
  <c r="R44" i="5"/>
  <c r="O44" i="5"/>
  <c r="L44" i="5"/>
  <c r="I44" i="5"/>
  <c r="F44" i="5"/>
  <c r="C44" i="5"/>
  <c r="AM43" i="5"/>
  <c r="AJ43" i="5"/>
  <c r="AG43" i="5"/>
  <c r="AD43" i="5"/>
  <c r="X43" i="5"/>
  <c r="U43" i="5"/>
  <c r="R43" i="5"/>
  <c r="O43" i="5"/>
  <c r="L43" i="5"/>
  <c r="J43" i="5"/>
  <c r="I43" i="5"/>
  <c r="F43" i="5"/>
  <c r="C43" i="5"/>
  <c r="AM42" i="5"/>
  <c r="AJ42" i="5"/>
  <c r="AG42" i="5"/>
  <c r="AD42" i="5"/>
  <c r="X42" i="5"/>
  <c r="U42" i="5"/>
  <c r="R42" i="5"/>
  <c r="O42" i="5"/>
  <c r="L42" i="5"/>
  <c r="J42" i="5"/>
  <c r="I42" i="5"/>
  <c r="F42" i="5"/>
  <c r="C42" i="5"/>
  <c r="AM41" i="5"/>
  <c r="AJ41" i="5"/>
  <c r="AG41" i="5"/>
  <c r="AD41" i="5"/>
  <c r="X41" i="5"/>
  <c r="U41" i="5"/>
  <c r="R41" i="5"/>
  <c r="O41" i="5"/>
  <c r="L41" i="5"/>
  <c r="J41" i="5"/>
  <c r="I41" i="5" s="1"/>
  <c r="F41" i="5"/>
  <c r="C41" i="5"/>
  <c r="AM40" i="5"/>
  <c r="AJ40" i="5"/>
  <c r="AG40" i="5"/>
  <c r="AD40" i="5"/>
  <c r="X40" i="5"/>
  <c r="U40" i="5"/>
  <c r="R40" i="5"/>
  <c r="O40" i="5"/>
  <c r="L40" i="5"/>
  <c r="K40" i="5"/>
  <c r="J40" i="5"/>
  <c r="I40" i="5"/>
  <c r="F40" i="5"/>
  <c r="C40" i="5"/>
  <c r="AM39" i="5"/>
  <c r="AJ39" i="5"/>
  <c r="AG39" i="5"/>
  <c r="AD39" i="5"/>
  <c r="X39" i="5"/>
  <c r="U39" i="5"/>
  <c r="R39" i="5"/>
  <c r="O39" i="5"/>
  <c r="L39" i="5"/>
  <c r="K39" i="5"/>
  <c r="J39" i="5"/>
  <c r="I39" i="5" s="1"/>
  <c r="F39" i="5"/>
  <c r="C39" i="5"/>
  <c r="AM38" i="5"/>
  <c r="AJ38" i="5"/>
  <c r="AG38" i="5"/>
  <c r="AD38" i="5"/>
  <c r="X38" i="5"/>
  <c r="U38" i="5"/>
  <c r="R38" i="5"/>
  <c r="O38" i="5"/>
  <c r="L38" i="5"/>
  <c r="I38" i="5"/>
  <c r="F38" i="5"/>
  <c r="C38" i="5"/>
  <c r="AM37" i="5"/>
  <c r="AJ37" i="5"/>
  <c r="AG37" i="5"/>
  <c r="AD37" i="5"/>
  <c r="X37" i="5"/>
  <c r="U37" i="5"/>
  <c r="R37" i="5"/>
  <c r="O37" i="5"/>
  <c r="L37" i="5"/>
  <c r="K37" i="5"/>
  <c r="J37" i="5"/>
  <c r="I37" i="5"/>
  <c r="F37" i="5"/>
  <c r="C37" i="5"/>
  <c r="AM36" i="5"/>
  <c r="AJ36" i="5"/>
  <c r="AG36" i="5"/>
  <c r="AD36" i="5"/>
  <c r="X36" i="5"/>
  <c r="U36" i="5"/>
  <c r="R36" i="5"/>
  <c r="O36" i="5"/>
  <c r="L36" i="5"/>
  <c r="K36" i="5"/>
  <c r="J36" i="5"/>
  <c r="I36" i="5" s="1"/>
  <c r="F36" i="5"/>
  <c r="C36" i="5"/>
  <c r="AM35" i="5"/>
  <c r="AJ35" i="5"/>
  <c r="AG35" i="5"/>
  <c r="AD35" i="5"/>
  <c r="X35" i="5"/>
  <c r="U35" i="5"/>
  <c r="R35" i="5"/>
  <c r="O35" i="5"/>
  <c r="L35" i="5"/>
  <c r="I35" i="5"/>
  <c r="F35" i="5"/>
  <c r="C35" i="5"/>
  <c r="AM34" i="5"/>
  <c r="AJ34" i="5"/>
  <c r="AG34" i="5"/>
  <c r="AD34" i="5"/>
  <c r="X34" i="5"/>
  <c r="U34" i="5"/>
  <c r="R34" i="5"/>
  <c r="O34" i="5"/>
  <c r="L34" i="5"/>
  <c r="J34" i="5"/>
  <c r="I34" i="5"/>
  <c r="F34" i="5"/>
  <c r="C34" i="5"/>
  <c r="AM33" i="5"/>
  <c r="AJ33" i="5"/>
  <c r="AG33" i="5"/>
  <c r="AD33" i="5"/>
  <c r="X33" i="5"/>
  <c r="U33" i="5"/>
  <c r="R33" i="5"/>
  <c r="O33" i="5"/>
  <c r="L33" i="5"/>
  <c r="J33" i="5"/>
  <c r="I33" i="5"/>
  <c r="F33" i="5"/>
  <c r="C33" i="5"/>
  <c r="AM32" i="5"/>
  <c r="AJ32" i="5"/>
  <c r="AG32" i="5"/>
  <c r="AD32" i="5"/>
  <c r="X32" i="5"/>
  <c r="U32" i="5"/>
  <c r="R32" i="5"/>
  <c r="O32" i="5"/>
  <c r="L32" i="5"/>
  <c r="J32" i="5"/>
  <c r="I32" i="5"/>
  <c r="F32" i="5"/>
  <c r="C32" i="5"/>
  <c r="AM31" i="5"/>
  <c r="AJ31" i="5"/>
  <c r="AG31" i="5"/>
  <c r="AD31" i="5"/>
  <c r="X31" i="5"/>
  <c r="U31" i="5"/>
  <c r="R31" i="5"/>
  <c r="O31" i="5"/>
  <c r="L31" i="5"/>
  <c r="K31" i="5"/>
  <c r="I31" i="5" s="1"/>
  <c r="J31" i="5"/>
  <c r="F31" i="5"/>
  <c r="C31" i="5"/>
  <c r="AM30" i="5"/>
  <c r="AJ30" i="5"/>
  <c r="AG30" i="5"/>
  <c r="AD30" i="5"/>
  <c r="X30" i="5"/>
  <c r="U30" i="5"/>
  <c r="R30" i="5"/>
  <c r="O30" i="5"/>
  <c r="L30" i="5"/>
  <c r="I30" i="5"/>
  <c r="F30" i="5"/>
  <c r="C30" i="5"/>
  <c r="AM29" i="5"/>
  <c r="AJ29" i="5"/>
  <c r="AG29" i="5"/>
  <c r="AD29" i="5"/>
  <c r="X29" i="5"/>
  <c r="U29" i="5"/>
  <c r="R29" i="5"/>
  <c r="O29" i="5"/>
  <c r="L29" i="5"/>
  <c r="K29" i="5"/>
  <c r="J29" i="5"/>
  <c r="I29" i="5"/>
  <c r="F29" i="5"/>
  <c r="C29" i="5"/>
  <c r="AM28" i="5"/>
  <c r="AJ28" i="5"/>
  <c r="AG28" i="5"/>
  <c r="AD28" i="5"/>
  <c r="X28" i="5"/>
  <c r="U28" i="5"/>
  <c r="R28" i="5"/>
  <c r="O28" i="5"/>
  <c r="L28" i="5"/>
  <c r="I28" i="5"/>
  <c r="F28" i="5"/>
  <c r="C28" i="5"/>
  <c r="AM27" i="5"/>
  <c r="AJ27" i="5"/>
  <c r="AG27" i="5"/>
  <c r="AD27" i="5"/>
  <c r="X27" i="5"/>
  <c r="U27" i="5"/>
  <c r="R27" i="5"/>
  <c r="O27" i="5"/>
  <c r="L27" i="5"/>
  <c r="J27" i="5"/>
  <c r="I27" i="5" s="1"/>
  <c r="F27" i="5"/>
  <c r="C27" i="5"/>
  <c r="AM26" i="5"/>
  <c r="AJ26" i="5"/>
  <c r="AG26" i="5"/>
  <c r="AD26" i="5"/>
  <c r="X26" i="5"/>
  <c r="U26" i="5"/>
  <c r="R26" i="5"/>
  <c r="O26" i="5"/>
  <c r="L26" i="5"/>
  <c r="I26" i="5"/>
  <c r="F26" i="5"/>
  <c r="C26" i="5"/>
  <c r="AM25" i="5"/>
  <c r="AJ25" i="5"/>
  <c r="AG25" i="5"/>
  <c r="AD25" i="5"/>
  <c r="X25" i="5"/>
  <c r="U25" i="5"/>
  <c r="R25" i="5"/>
  <c r="O25" i="5"/>
  <c r="L25" i="5"/>
  <c r="K25" i="5"/>
  <c r="J25" i="5"/>
  <c r="I25" i="5"/>
  <c r="F25" i="5"/>
  <c r="C25" i="5"/>
  <c r="AM24" i="5"/>
  <c r="AJ24" i="5"/>
  <c r="AG24" i="5"/>
  <c r="AD24" i="5"/>
  <c r="X24" i="5"/>
  <c r="U24" i="5"/>
  <c r="R24" i="5"/>
  <c r="O24" i="5"/>
  <c r="L24" i="5"/>
  <c r="I24" i="5"/>
  <c r="F24" i="5"/>
  <c r="C24" i="5"/>
  <c r="AM23" i="5"/>
  <c r="AJ23" i="5"/>
  <c r="AG23" i="5"/>
  <c r="AD23" i="5"/>
  <c r="X23" i="5"/>
  <c r="U23" i="5"/>
  <c r="R23" i="5"/>
  <c r="O23" i="5"/>
  <c r="L23" i="5"/>
  <c r="J23" i="5"/>
  <c r="I23" i="5"/>
  <c r="F23" i="5"/>
  <c r="C23" i="5"/>
  <c r="AM22" i="5"/>
  <c r="AJ22" i="5"/>
  <c r="AG22" i="5"/>
  <c r="AD22" i="5"/>
  <c r="X22" i="5"/>
  <c r="U22" i="5"/>
  <c r="R22" i="5"/>
  <c r="O22" i="5"/>
  <c r="L22" i="5"/>
  <c r="J22" i="5"/>
  <c r="I22" i="5" s="1"/>
  <c r="F22" i="5"/>
  <c r="C22" i="5"/>
  <c r="AM21" i="5"/>
  <c r="AJ21" i="5"/>
  <c r="AG21" i="5"/>
  <c r="AD21" i="5"/>
  <c r="X21" i="5"/>
  <c r="U21" i="5"/>
  <c r="R21" i="5"/>
  <c r="O21" i="5"/>
  <c r="L21" i="5"/>
  <c r="K21" i="5"/>
  <c r="J21" i="5"/>
  <c r="I21" i="5"/>
  <c r="F21" i="5"/>
  <c r="C21" i="5"/>
  <c r="AM20" i="5"/>
  <c r="AJ20" i="5"/>
  <c r="AG20" i="5"/>
  <c r="AD20" i="5"/>
  <c r="X20" i="5"/>
  <c r="U20" i="5"/>
  <c r="R20" i="5"/>
  <c r="O20" i="5"/>
  <c r="L20" i="5"/>
  <c r="J20" i="5"/>
  <c r="I20" i="5"/>
  <c r="F20" i="5"/>
  <c r="C20" i="5"/>
  <c r="AM19" i="5"/>
  <c r="AJ19" i="5"/>
  <c r="AG19" i="5"/>
  <c r="AD19" i="5"/>
  <c r="X19" i="5"/>
  <c r="U19" i="5"/>
  <c r="R19" i="5"/>
  <c r="O19" i="5"/>
  <c r="L19" i="5"/>
  <c r="I19" i="5"/>
  <c r="F19" i="5"/>
  <c r="C19" i="5"/>
  <c r="AM18" i="5"/>
  <c r="AJ18" i="5"/>
  <c r="AG18" i="5"/>
  <c r="AD18" i="5"/>
  <c r="X18" i="5"/>
  <c r="U18" i="5"/>
  <c r="R18" i="5"/>
  <c r="O18" i="5"/>
  <c r="L18" i="5"/>
  <c r="J18" i="5"/>
  <c r="I18" i="5" s="1"/>
  <c r="F18" i="5"/>
  <c r="C18" i="5"/>
  <c r="AM17" i="5"/>
  <c r="AJ17" i="5"/>
  <c r="AG17" i="5"/>
  <c r="AD17" i="5"/>
  <c r="X17" i="5"/>
  <c r="U17" i="5"/>
  <c r="R17" i="5"/>
  <c r="O17" i="5"/>
  <c r="L17" i="5"/>
  <c r="J17" i="5"/>
  <c r="I17" i="5"/>
  <c r="F17" i="5"/>
  <c r="C17" i="5"/>
  <c r="AM16" i="5"/>
  <c r="AJ16" i="5"/>
  <c r="AG16" i="5"/>
  <c r="AD16" i="5"/>
  <c r="X16" i="5"/>
  <c r="U16" i="5"/>
  <c r="R16" i="5"/>
  <c r="O16" i="5"/>
  <c r="L16" i="5"/>
  <c r="I16" i="5"/>
  <c r="F16" i="5"/>
  <c r="C16" i="5"/>
  <c r="AM15" i="5"/>
  <c r="AJ15" i="5"/>
  <c r="AG15" i="5"/>
  <c r="AD15" i="5"/>
  <c r="X15" i="5"/>
  <c r="U15" i="5"/>
  <c r="R15" i="5"/>
  <c r="O15" i="5"/>
  <c r="L15" i="5"/>
  <c r="I15" i="5"/>
  <c r="F15" i="5"/>
  <c r="C15" i="5"/>
  <c r="AM14" i="5"/>
  <c r="AJ14" i="5"/>
  <c r="AG14" i="5"/>
  <c r="AD14" i="5"/>
  <c r="X14" i="5"/>
  <c r="U14" i="5"/>
  <c r="R14" i="5"/>
  <c r="O14" i="5"/>
  <c r="L14" i="5"/>
  <c r="J14" i="5"/>
  <c r="I14" i="5"/>
  <c r="F14" i="5"/>
  <c r="C14" i="5"/>
  <c r="AM13" i="5"/>
  <c r="AJ13" i="5"/>
  <c r="AG13" i="5"/>
  <c r="AD13" i="5"/>
  <c r="X13" i="5"/>
  <c r="U13" i="5"/>
  <c r="R13" i="5"/>
  <c r="O13" i="5"/>
  <c r="L13" i="5"/>
  <c r="I13" i="5"/>
  <c r="F13" i="5"/>
  <c r="C13" i="5"/>
  <c r="AM12" i="5"/>
  <c r="AJ12" i="5"/>
  <c r="AG12" i="5"/>
  <c r="AD12" i="5"/>
  <c r="X12" i="5"/>
  <c r="U12" i="5"/>
  <c r="R12" i="5"/>
  <c r="O12" i="5"/>
  <c r="L12" i="5"/>
  <c r="K12" i="5"/>
  <c r="K84" i="5" s="1"/>
  <c r="I12" i="5"/>
  <c r="F12" i="5"/>
  <c r="C12" i="5"/>
  <c r="AM11" i="5"/>
  <c r="AJ11" i="5"/>
  <c r="AG11" i="5"/>
  <c r="AD11" i="5"/>
  <c r="X11" i="5"/>
  <c r="U11" i="5"/>
  <c r="R11" i="5"/>
  <c r="O11" i="5"/>
  <c r="L11" i="5"/>
  <c r="J11" i="5"/>
  <c r="I11" i="5" s="1"/>
  <c r="F11" i="5"/>
  <c r="C11" i="5"/>
  <c r="AM10" i="5"/>
  <c r="AJ10" i="5"/>
  <c r="AG10" i="5"/>
  <c r="AD10" i="5"/>
  <c r="X10" i="5"/>
  <c r="U10" i="5"/>
  <c r="R10" i="5"/>
  <c r="O10" i="5"/>
  <c r="L10" i="5"/>
  <c r="I10" i="5"/>
  <c r="F10" i="5"/>
  <c r="C10" i="5"/>
  <c r="AM9" i="5"/>
  <c r="AJ9" i="5"/>
  <c r="AG9" i="5"/>
  <c r="AD9" i="5"/>
  <c r="X9" i="5"/>
  <c r="U9" i="5"/>
  <c r="R9" i="5"/>
  <c r="O9" i="5"/>
  <c r="L9" i="5"/>
  <c r="J9" i="5"/>
  <c r="I9" i="5"/>
  <c r="F9" i="5"/>
  <c r="C9" i="5"/>
  <c r="AM8" i="5"/>
  <c r="AJ8" i="5"/>
  <c r="AG8" i="5"/>
  <c r="AD8" i="5"/>
  <c r="X8" i="5"/>
  <c r="U8" i="5"/>
  <c r="R8" i="5"/>
  <c r="O8" i="5"/>
  <c r="L8" i="5"/>
  <c r="J8" i="5"/>
  <c r="J84" i="5" s="1"/>
  <c r="I8" i="5"/>
  <c r="F8" i="5"/>
  <c r="C8" i="5"/>
  <c r="AM7" i="5"/>
  <c r="AM84" i="5" s="1"/>
  <c r="AJ7" i="5"/>
  <c r="AJ84" i="5" s="1"/>
  <c r="AG7" i="5"/>
  <c r="AG84" i="5" s="1"/>
  <c r="AD7" i="5"/>
  <c r="AD84" i="5" s="1"/>
  <c r="X7" i="5"/>
  <c r="X84" i="5" s="1"/>
  <c r="X86" i="5" s="1"/>
  <c r="X87" i="5" s="1"/>
  <c r="U7" i="5"/>
  <c r="U84" i="5" s="1"/>
  <c r="U86" i="5" s="1"/>
  <c r="U87" i="5" s="1"/>
  <c r="R7" i="5"/>
  <c r="R84" i="5" s="1"/>
  <c r="R86" i="5" s="1"/>
  <c r="R87" i="5" s="1"/>
  <c r="O7" i="5"/>
  <c r="O84" i="5" s="1"/>
  <c r="O86" i="5" s="1"/>
  <c r="O87" i="5" s="1"/>
  <c r="L7" i="5"/>
  <c r="L84" i="5" s="1"/>
  <c r="L86" i="5" s="1"/>
  <c r="L87" i="5" s="1"/>
  <c r="I7" i="5"/>
  <c r="F7" i="5"/>
  <c r="F84" i="5" s="1"/>
  <c r="F86" i="5" s="1"/>
  <c r="F87" i="5" s="1"/>
  <c r="C7" i="5"/>
  <c r="C84" i="5" s="1"/>
  <c r="B85" i="7" l="1"/>
  <c r="I84" i="5"/>
  <c r="I86" i="5" s="1"/>
  <c r="I87" i="5" s="1"/>
  <c r="C86" i="5"/>
  <c r="C87" i="5" s="1"/>
  <c r="AP84" i="5"/>
  <c r="AN84" i="2" l="1"/>
  <c r="AM84" i="2"/>
  <c r="AK84" i="2"/>
  <c r="AJ84" i="2"/>
  <c r="AH84" i="2"/>
  <c r="AG84" i="2"/>
  <c r="AE84" i="2"/>
  <c r="AD84" i="2"/>
  <c r="AB84" i="2"/>
  <c r="AA84" i="2"/>
  <c r="Z84" i="2"/>
  <c r="Y84" i="2"/>
  <c r="X84" i="2"/>
  <c r="V84" i="2"/>
  <c r="U84" i="2"/>
  <c r="S84" i="2"/>
  <c r="R84" i="2"/>
  <c r="P84" i="2"/>
  <c r="O84" i="2"/>
  <c r="M84" i="2"/>
  <c r="L84" i="2"/>
  <c r="G84" i="2"/>
  <c r="F84" i="2"/>
  <c r="D84" i="2"/>
  <c r="C84" i="2"/>
  <c r="AL83" i="2"/>
  <c r="AI83" i="2"/>
  <c r="AF83" i="2"/>
  <c r="AC83" i="2"/>
  <c r="H83" i="2"/>
  <c r="AL82" i="2"/>
  <c r="AI82" i="2"/>
  <c r="AF82" i="2"/>
  <c r="AC82" i="2"/>
  <c r="W82" i="2"/>
  <c r="T82" i="2"/>
  <c r="Q82" i="2"/>
  <c r="N82" i="2"/>
  <c r="K82" i="2"/>
  <c r="H82" i="2"/>
  <c r="E82" i="2"/>
  <c r="B82" i="2"/>
  <c r="AL81" i="2"/>
  <c r="AI81" i="2"/>
  <c r="AF81" i="2"/>
  <c r="AC81" i="2"/>
  <c r="W81" i="2"/>
  <c r="T81" i="2"/>
  <c r="Q81" i="2"/>
  <c r="N81" i="2"/>
  <c r="K81" i="2"/>
  <c r="H81" i="2"/>
  <c r="E81" i="2"/>
  <c r="B81" i="2"/>
  <c r="AL80" i="2"/>
  <c r="AI80" i="2"/>
  <c r="AF80" i="2"/>
  <c r="AC80" i="2"/>
  <c r="W80" i="2"/>
  <c r="T80" i="2"/>
  <c r="Q80" i="2"/>
  <c r="N80" i="2"/>
  <c r="K80" i="2"/>
  <c r="H80" i="2"/>
  <c r="E80" i="2"/>
  <c r="B80" i="2"/>
  <c r="AL79" i="2"/>
  <c r="AI79" i="2"/>
  <c r="AF79" i="2"/>
  <c r="AC79" i="2"/>
  <c r="W79" i="2"/>
  <c r="T79" i="2"/>
  <c r="Q79" i="2"/>
  <c r="N79" i="2"/>
  <c r="K79" i="2"/>
  <c r="H79" i="2"/>
  <c r="E79" i="2"/>
  <c r="B79" i="2"/>
  <c r="AL78" i="2"/>
  <c r="AI78" i="2"/>
  <c r="AF78" i="2"/>
  <c r="AC78" i="2"/>
  <c r="W78" i="2"/>
  <c r="T78" i="2"/>
  <c r="Q78" i="2"/>
  <c r="N78" i="2"/>
  <c r="K78" i="2"/>
  <c r="H78" i="2"/>
  <c r="E78" i="2"/>
  <c r="B78" i="2"/>
  <c r="AL77" i="2"/>
  <c r="AI77" i="2"/>
  <c r="AF77" i="2"/>
  <c r="AC77" i="2"/>
  <c r="W77" i="2"/>
  <c r="T77" i="2"/>
  <c r="Q77" i="2"/>
  <c r="N77" i="2"/>
  <c r="K77" i="2"/>
  <c r="H77" i="2"/>
  <c r="E77" i="2"/>
  <c r="B77" i="2"/>
  <c r="AL76" i="2"/>
  <c r="AI76" i="2"/>
  <c r="AF76" i="2"/>
  <c r="AC76" i="2"/>
  <c r="W76" i="2"/>
  <c r="T76" i="2"/>
  <c r="Q76" i="2"/>
  <c r="N76" i="2"/>
  <c r="K76" i="2"/>
  <c r="H76" i="2"/>
  <c r="E76" i="2"/>
  <c r="B76" i="2"/>
  <c r="AL75" i="2"/>
  <c r="AI75" i="2"/>
  <c r="AF75" i="2"/>
  <c r="AC75" i="2"/>
  <c r="W75" i="2"/>
  <c r="T75" i="2"/>
  <c r="Q75" i="2"/>
  <c r="N75" i="2"/>
  <c r="K75" i="2"/>
  <c r="H75" i="2"/>
  <c r="E75" i="2"/>
  <c r="B75" i="2"/>
  <c r="AL74" i="2"/>
  <c r="AI74" i="2"/>
  <c r="AF74" i="2"/>
  <c r="AC74" i="2"/>
  <c r="W74" i="2"/>
  <c r="T74" i="2"/>
  <c r="Q74" i="2"/>
  <c r="N74" i="2"/>
  <c r="K74" i="2"/>
  <c r="H74" i="2"/>
  <c r="E74" i="2"/>
  <c r="B74" i="2"/>
  <c r="AL73" i="2"/>
  <c r="AI73" i="2"/>
  <c r="AF73" i="2"/>
  <c r="AC73" i="2"/>
  <c r="W73" i="2"/>
  <c r="T73" i="2"/>
  <c r="Q73" i="2"/>
  <c r="N73" i="2"/>
  <c r="K73" i="2"/>
  <c r="H73" i="2"/>
  <c r="E73" i="2"/>
  <c r="B73" i="2"/>
  <c r="AL72" i="2"/>
  <c r="AI72" i="2"/>
  <c r="AF72" i="2"/>
  <c r="AC72" i="2"/>
  <c r="W72" i="2"/>
  <c r="T72" i="2"/>
  <c r="Q72" i="2"/>
  <c r="N72" i="2"/>
  <c r="K72" i="2"/>
  <c r="H72" i="2"/>
  <c r="E72" i="2"/>
  <c r="B72" i="2"/>
  <c r="AL71" i="2"/>
  <c r="AI71" i="2"/>
  <c r="AF71" i="2"/>
  <c r="AC71" i="2"/>
  <c r="W71" i="2"/>
  <c r="T71" i="2"/>
  <c r="Q71" i="2"/>
  <c r="N71" i="2"/>
  <c r="K71" i="2"/>
  <c r="H71" i="2"/>
  <c r="E71" i="2"/>
  <c r="B71" i="2"/>
  <c r="AL70" i="2"/>
  <c r="AI70" i="2"/>
  <c r="AF70" i="2"/>
  <c r="AC70" i="2"/>
  <c r="W70" i="2"/>
  <c r="T70" i="2"/>
  <c r="Q70" i="2"/>
  <c r="N70" i="2"/>
  <c r="K70" i="2"/>
  <c r="H70" i="2"/>
  <c r="E70" i="2"/>
  <c r="B70" i="2"/>
  <c r="AL69" i="2"/>
  <c r="AI69" i="2"/>
  <c r="AF69" i="2"/>
  <c r="AC69" i="2"/>
  <c r="W69" i="2"/>
  <c r="T69" i="2"/>
  <c r="Q69" i="2"/>
  <c r="N69" i="2"/>
  <c r="K69" i="2"/>
  <c r="H69" i="2"/>
  <c r="E69" i="2"/>
  <c r="B69" i="2"/>
  <c r="AL68" i="2"/>
  <c r="AI68" i="2"/>
  <c r="AF68" i="2"/>
  <c r="AC68" i="2"/>
  <c r="W68" i="2"/>
  <c r="T68" i="2"/>
  <c r="Q68" i="2"/>
  <c r="N68" i="2"/>
  <c r="K68" i="2"/>
  <c r="H68" i="2"/>
  <c r="E68" i="2"/>
  <c r="B68" i="2"/>
  <c r="AL67" i="2"/>
  <c r="AI67" i="2"/>
  <c r="AF67" i="2"/>
  <c r="AC67" i="2"/>
  <c r="W67" i="2"/>
  <c r="T67" i="2"/>
  <c r="Q67" i="2"/>
  <c r="N67" i="2"/>
  <c r="K67" i="2"/>
  <c r="H67" i="2"/>
  <c r="E67" i="2"/>
  <c r="B67" i="2"/>
  <c r="AL66" i="2"/>
  <c r="AI66" i="2"/>
  <c r="AF66" i="2"/>
  <c r="AC66" i="2"/>
  <c r="W66" i="2"/>
  <c r="T66" i="2"/>
  <c r="Q66" i="2"/>
  <c r="N66" i="2"/>
  <c r="K66" i="2"/>
  <c r="H66" i="2"/>
  <c r="E66" i="2"/>
  <c r="B66" i="2"/>
  <c r="AL65" i="2"/>
  <c r="AI65" i="2"/>
  <c r="AF65" i="2"/>
  <c r="AC65" i="2"/>
  <c r="W65" i="2"/>
  <c r="T65" i="2"/>
  <c r="Q65" i="2"/>
  <c r="N65" i="2"/>
  <c r="K65" i="2"/>
  <c r="H65" i="2"/>
  <c r="E65" i="2"/>
  <c r="B65" i="2"/>
  <c r="AL64" i="2"/>
  <c r="AI64" i="2"/>
  <c r="AF64" i="2"/>
  <c r="AC64" i="2"/>
  <c r="W64" i="2"/>
  <c r="T64" i="2"/>
  <c r="Q64" i="2"/>
  <c r="N64" i="2"/>
  <c r="K64" i="2"/>
  <c r="H64" i="2"/>
  <c r="E64" i="2"/>
  <c r="B64" i="2"/>
  <c r="AL63" i="2"/>
  <c r="AI63" i="2"/>
  <c r="AF63" i="2"/>
  <c r="AC63" i="2"/>
  <c r="W63" i="2"/>
  <c r="T63" i="2"/>
  <c r="Q63" i="2"/>
  <c r="N63" i="2"/>
  <c r="K63" i="2"/>
  <c r="H63" i="2"/>
  <c r="E63" i="2"/>
  <c r="B63" i="2"/>
  <c r="AL62" i="2"/>
  <c r="AI62" i="2"/>
  <c r="AF62" i="2"/>
  <c r="AC62" i="2"/>
  <c r="W62" i="2"/>
  <c r="T62" i="2"/>
  <c r="Q62" i="2"/>
  <c r="N62" i="2"/>
  <c r="K62" i="2"/>
  <c r="H62" i="2"/>
  <c r="E62" i="2"/>
  <c r="B62" i="2"/>
  <c r="AL61" i="2"/>
  <c r="AI61" i="2"/>
  <c r="AF61" i="2"/>
  <c r="AC61" i="2"/>
  <c r="W61" i="2"/>
  <c r="T61" i="2"/>
  <c r="Q61" i="2"/>
  <c r="N61" i="2"/>
  <c r="K61" i="2"/>
  <c r="H61" i="2"/>
  <c r="E61" i="2"/>
  <c r="B61" i="2"/>
  <c r="AL60" i="2"/>
  <c r="AI60" i="2"/>
  <c r="AF60" i="2"/>
  <c r="AC60" i="2"/>
  <c r="W60" i="2"/>
  <c r="T60" i="2"/>
  <c r="Q60" i="2"/>
  <c r="N60" i="2"/>
  <c r="K60" i="2"/>
  <c r="H60" i="2"/>
  <c r="E60" i="2"/>
  <c r="B60" i="2"/>
  <c r="AL59" i="2"/>
  <c r="AI59" i="2"/>
  <c r="AF59" i="2"/>
  <c r="AC59" i="2"/>
  <c r="W59" i="2"/>
  <c r="T59" i="2"/>
  <c r="Q59" i="2"/>
  <c r="N59" i="2"/>
  <c r="K59" i="2"/>
  <c r="H59" i="2"/>
  <c r="E59" i="2"/>
  <c r="B59" i="2"/>
  <c r="AL58" i="2"/>
  <c r="AI58" i="2"/>
  <c r="AF58" i="2"/>
  <c r="AC58" i="2"/>
  <c r="W58" i="2"/>
  <c r="T58" i="2"/>
  <c r="Q58" i="2"/>
  <c r="N58" i="2"/>
  <c r="K58" i="2"/>
  <c r="H58" i="2"/>
  <c r="E58" i="2"/>
  <c r="B58" i="2"/>
  <c r="AL57" i="2"/>
  <c r="AI57" i="2"/>
  <c r="AF57" i="2"/>
  <c r="AC57" i="2"/>
  <c r="W57" i="2"/>
  <c r="T57" i="2"/>
  <c r="Q57" i="2"/>
  <c r="N57" i="2"/>
  <c r="K57" i="2"/>
  <c r="H57" i="2"/>
  <c r="E57" i="2"/>
  <c r="B57" i="2"/>
  <c r="AL56" i="2"/>
  <c r="AI56" i="2"/>
  <c r="AF56" i="2"/>
  <c r="AC56" i="2"/>
  <c r="W56" i="2"/>
  <c r="T56" i="2"/>
  <c r="Q56" i="2"/>
  <c r="N56" i="2"/>
  <c r="K56" i="2"/>
  <c r="H56" i="2"/>
  <c r="E56" i="2"/>
  <c r="B56" i="2"/>
  <c r="AL55" i="2"/>
  <c r="AI55" i="2"/>
  <c r="AF55" i="2"/>
  <c r="AC55" i="2"/>
  <c r="W55" i="2"/>
  <c r="T55" i="2"/>
  <c r="Q55" i="2"/>
  <c r="N55" i="2"/>
  <c r="K55" i="2"/>
  <c r="H55" i="2"/>
  <c r="E55" i="2"/>
  <c r="B55" i="2"/>
  <c r="AL54" i="2"/>
  <c r="AI54" i="2"/>
  <c r="AF54" i="2"/>
  <c r="AC54" i="2"/>
  <c r="W54" i="2"/>
  <c r="T54" i="2"/>
  <c r="Q54" i="2"/>
  <c r="N54" i="2"/>
  <c r="K54" i="2"/>
  <c r="H54" i="2"/>
  <c r="E54" i="2"/>
  <c r="B54" i="2"/>
  <c r="AL53" i="2"/>
  <c r="AI53" i="2"/>
  <c r="AF53" i="2"/>
  <c r="AC53" i="2"/>
  <c r="W53" i="2"/>
  <c r="T53" i="2"/>
  <c r="Q53" i="2"/>
  <c r="N53" i="2"/>
  <c r="K53" i="2"/>
  <c r="H53" i="2"/>
  <c r="E53" i="2"/>
  <c r="B53" i="2"/>
  <c r="AL52" i="2"/>
  <c r="AI52" i="2"/>
  <c r="AF52" i="2"/>
  <c r="AC52" i="2"/>
  <c r="W52" i="2"/>
  <c r="T52" i="2"/>
  <c r="Q52" i="2"/>
  <c r="N52" i="2"/>
  <c r="K52" i="2"/>
  <c r="H52" i="2"/>
  <c r="E52" i="2"/>
  <c r="B52" i="2"/>
  <c r="AL51" i="2"/>
  <c r="AI51" i="2"/>
  <c r="AF51" i="2"/>
  <c r="AC51" i="2"/>
  <c r="W51" i="2"/>
  <c r="T51" i="2"/>
  <c r="Q51" i="2"/>
  <c r="N51" i="2"/>
  <c r="K51" i="2"/>
  <c r="H51" i="2"/>
  <c r="E51" i="2"/>
  <c r="B51" i="2"/>
  <c r="AL50" i="2"/>
  <c r="AI50" i="2"/>
  <c r="AF50" i="2"/>
  <c r="AC50" i="2"/>
  <c r="W50" i="2"/>
  <c r="T50" i="2"/>
  <c r="Q50" i="2"/>
  <c r="N50" i="2"/>
  <c r="K50" i="2"/>
  <c r="I50" i="2"/>
  <c r="H50" i="2" s="1"/>
  <c r="E50" i="2"/>
  <c r="B50" i="2"/>
  <c r="AL49" i="2"/>
  <c r="AI49" i="2"/>
  <c r="AF49" i="2"/>
  <c r="AC49" i="2"/>
  <c r="W49" i="2"/>
  <c r="T49" i="2"/>
  <c r="Q49" i="2"/>
  <c r="N49" i="2"/>
  <c r="K49" i="2"/>
  <c r="I49" i="2"/>
  <c r="H49" i="2" s="1"/>
  <c r="E49" i="2"/>
  <c r="B49" i="2"/>
  <c r="AL48" i="2"/>
  <c r="AI48" i="2"/>
  <c r="AF48" i="2"/>
  <c r="AC48" i="2"/>
  <c r="W48" i="2"/>
  <c r="T48" i="2"/>
  <c r="Q48" i="2"/>
  <c r="N48" i="2"/>
  <c r="K48" i="2"/>
  <c r="I48" i="2"/>
  <c r="H48" i="2"/>
  <c r="E48" i="2"/>
  <c r="B48" i="2"/>
  <c r="AL47" i="2"/>
  <c r="AI47" i="2"/>
  <c r="AF47" i="2"/>
  <c r="AC47" i="2"/>
  <c r="W47" i="2"/>
  <c r="T47" i="2"/>
  <c r="Q47" i="2"/>
  <c r="N47" i="2"/>
  <c r="K47" i="2"/>
  <c r="I47" i="2"/>
  <c r="H47" i="2"/>
  <c r="E47" i="2"/>
  <c r="B47" i="2"/>
  <c r="AL46" i="2"/>
  <c r="AI46" i="2"/>
  <c r="AF46" i="2"/>
  <c r="AC46" i="2"/>
  <c r="W46" i="2"/>
  <c r="T46" i="2"/>
  <c r="Q46" i="2"/>
  <c r="N46" i="2"/>
  <c r="K46" i="2"/>
  <c r="I46" i="2"/>
  <c r="H46" i="2" s="1"/>
  <c r="E46" i="2"/>
  <c r="B46" i="2"/>
  <c r="AL45" i="2"/>
  <c r="AI45" i="2"/>
  <c r="AF45" i="2"/>
  <c r="AC45" i="2"/>
  <c r="W45" i="2"/>
  <c r="T45" i="2"/>
  <c r="Q45" i="2"/>
  <c r="N45" i="2"/>
  <c r="K45" i="2"/>
  <c r="H45" i="2"/>
  <c r="E45" i="2"/>
  <c r="B45" i="2"/>
  <c r="AL44" i="2"/>
  <c r="AI44" i="2"/>
  <c r="AF44" i="2"/>
  <c r="AC44" i="2"/>
  <c r="W44" i="2"/>
  <c r="T44" i="2"/>
  <c r="Q44" i="2"/>
  <c r="N44" i="2"/>
  <c r="K44" i="2"/>
  <c r="H44" i="2"/>
  <c r="E44" i="2"/>
  <c r="B44" i="2"/>
  <c r="AL43" i="2"/>
  <c r="AI43" i="2"/>
  <c r="AF43" i="2"/>
  <c r="AC43" i="2"/>
  <c r="W43" i="2"/>
  <c r="T43" i="2"/>
  <c r="Q43" i="2"/>
  <c r="N43" i="2"/>
  <c r="K43" i="2"/>
  <c r="I43" i="2"/>
  <c r="H43" i="2" s="1"/>
  <c r="E43" i="2"/>
  <c r="B43" i="2"/>
  <c r="AL42" i="2"/>
  <c r="AI42" i="2"/>
  <c r="AF42" i="2"/>
  <c r="AC42" i="2"/>
  <c r="W42" i="2"/>
  <c r="T42" i="2"/>
  <c r="Q42" i="2"/>
  <c r="N42" i="2"/>
  <c r="K42" i="2"/>
  <c r="I42" i="2"/>
  <c r="H42" i="2"/>
  <c r="E42" i="2"/>
  <c r="B42" i="2"/>
  <c r="AL41" i="2"/>
  <c r="AI41" i="2"/>
  <c r="AF41" i="2"/>
  <c r="AC41" i="2"/>
  <c r="W41" i="2"/>
  <c r="T41" i="2"/>
  <c r="Q41" i="2"/>
  <c r="N41" i="2"/>
  <c r="K41" i="2"/>
  <c r="I41" i="2"/>
  <c r="H41" i="2"/>
  <c r="E41" i="2"/>
  <c r="B41" i="2"/>
  <c r="AL40" i="2"/>
  <c r="AI40" i="2"/>
  <c r="AF40" i="2"/>
  <c r="AC40" i="2"/>
  <c r="W40" i="2"/>
  <c r="T40" i="2"/>
  <c r="Q40" i="2"/>
  <c r="N40" i="2"/>
  <c r="K40" i="2"/>
  <c r="J40" i="2"/>
  <c r="I40" i="2"/>
  <c r="H40" i="2" s="1"/>
  <c r="E40" i="2"/>
  <c r="B40" i="2"/>
  <c r="AL39" i="2"/>
  <c r="AI39" i="2"/>
  <c r="AF39" i="2"/>
  <c r="AC39" i="2"/>
  <c r="W39" i="2"/>
  <c r="T39" i="2"/>
  <c r="Q39" i="2"/>
  <c r="N39" i="2"/>
  <c r="K39" i="2"/>
  <c r="J39" i="2"/>
  <c r="I39" i="2"/>
  <c r="H39" i="2"/>
  <c r="E39" i="2"/>
  <c r="B39" i="2"/>
  <c r="AL38" i="2"/>
  <c r="AI38" i="2"/>
  <c r="AF38" i="2"/>
  <c r="AC38" i="2"/>
  <c r="W38" i="2"/>
  <c r="T38" i="2"/>
  <c r="Q38" i="2"/>
  <c r="N38" i="2"/>
  <c r="K38" i="2"/>
  <c r="H38" i="2"/>
  <c r="E38" i="2"/>
  <c r="B38" i="2"/>
  <c r="AL37" i="2"/>
  <c r="AI37" i="2"/>
  <c r="AF37" i="2"/>
  <c r="AC37" i="2"/>
  <c r="W37" i="2"/>
  <c r="T37" i="2"/>
  <c r="Q37" i="2"/>
  <c r="N37" i="2"/>
  <c r="K37" i="2"/>
  <c r="J37" i="2"/>
  <c r="I37" i="2"/>
  <c r="H37" i="2" s="1"/>
  <c r="E37" i="2"/>
  <c r="B37" i="2"/>
  <c r="AL36" i="2"/>
  <c r="AI36" i="2"/>
  <c r="AF36" i="2"/>
  <c r="AC36" i="2"/>
  <c r="W36" i="2"/>
  <c r="T36" i="2"/>
  <c r="Q36" i="2"/>
  <c r="N36" i="2"/>
  <c r="K36" i="2"/>
  <c r="J36" i="2"/>
  <c r="I36" i="2"/>
  <c r="H36" i="2"/>
  <c r="E36" i="2"/>
  <c r="B36" i="2"/>
  <c r="AL35" i="2"/>
  <c r="AI35" i="2"/>
  <c r="AF35" i="2"/>
  <c r="AC35" i="2"/>
  <c r="W35" i="2"/>
  <c r="T35" i="2"/>
  <c r="Q35" i="2"/>
  <c r="N35" i="2"/>
  <c r="K35" i="2"/>
  <c r="H35" i="2"/>
  <c r="E35" i="2"/>
  <c r="B35" i="2"/>
  <c r="AL34" i="2"/>
  <c r="AI34" i="2"/>
  <c r="AF34" i="2"/>
  <c r="AC34" i="2"/>
  <c r="W34" i="2"/>
  <c r="T34" i="2"/>
  <c r="Q34" i="2"/>
  <c r="N34" i="2"/>
  <c r="K34" i="2"/>
  <c r="I34" i="2"/>
  <c r="H34" i="2" s="1"/>
  <c r="E34" i="2"/>
  <c r="B34" i="2"/>
  <c r="AL33" i="2"/>
  <c r="AI33" i="2"/>
  <c r="AF33" i="2"/>
  <c r="AC33" i="2"/>
  <c r="W33" i="2"/>
  <c r="T33" i="2"/>
  <c r="Q33" i="2"/>
  <c r="N33" i="2"/>
  <c r="K33" i="2"/>
  <c r="I33" i="2"/>
  <c r="H33" i="2" s="1"/>
  <c r="E33" i="2"/>
  <c r="B33" i="2"/>
  <c r="AL32" i="2"/>
  <c r="AI32" i="2"/>
  <c r="AF32" i="2"/>
  <c r="AC32" i="2"/>
  <c r="W32" i="2"/>
  <c r="T32" i="2"/>
  <c r="Q32" i="2"/>
  <c r="N32" i="2"/>
  <c r="K32" i="2"/>
  <c r="I32" i="2"/>
  <c r="H32" i="2"/>
  <c r="E32" i="2"/>
  <c r="B32" i="2"/>
  <c r="AL31" i="2"/>
  <c r="AI31" i="2"/>
  <c r="AF31" i="2"/>
  <c r="AC31" i="2"/>
  <c r="W31" i="2"/>
  <c r="T31" i="2"/>
  <c r="Q31" i="2"/>
  <c r="N31" i="2"/>
  <c r="K31" i="2"/>
  <c r="J31" i="2"/>
  <c r="I31" i="2"/>
  <c r="H31" i="2" s="1"/>
  <c r="E31" i="2"/>
  <c r="B31" i="2"/>
  <c r="AL30" i="2"/>
  <c r="AI30" i="2"/>
  <c r="AF30" i="2"/>
  <c r="AC30" i="2"/>
  <c r="W30" i="2"/>
  <c r="T30" i="2"/>
  <c r="Q30" i="2"/>
  <c r="N30" i="2"/>
  <c r="K30" i="2"/>
  <c r="H30" i="2"/>
  <c r="E30" i="2"/>
  <c r="B30" i="2"/>
  <c r="AL29" i="2"/>
  <c r="AI29" i="2"/>
  <c r="AF29" i="2"/>
  <c r="AC29" i="2"/>
  <c r="W29" i="2"/>
  <c r="T29" i="2"/>
  <c r="Q29" i="2"/>
  <c r="N29" i="2"/>
  <c r="K29" i="2"/>
  <c r="J29" i="2"/>
  <c r="I29" i="2"/>
  <c r="H29" i="2"/>
  <c r="E29" i="2"/>
  <c r="B29" i="2"/>
  <c r="AL28" i="2"/>
  <c r="AI28" i="2"/>
  <c r="AF28" i="2"/>
  <c r="AC28" i="2"/>
  <c r="W28" i="2"/>
  <c r="T28" i="2"/>
  <c r="Q28" i="2"/>
  <c r="N28" i="2"/>
  <c r="K28" i="2"/>
  <c r="H28" i="2"/>
  <c r="E28" i="2"/>
  <c r="B28" i="2"/>
  <c r="AL27" i="2"/>
  <c r="AI27" i="2"/>
  <c r="AF27" i="2"/>
  <c r="AC27" i="2"/>
  <c r="W27" i="2"/>
  <c r="T27" i="2"/>
  <c r="Q27" i="2"/>
  <c r="N27" i="2"/>
  <c r="K27" i="2"/>
  <c r="I27" i="2"/>
  <c r="H27" i="2"/>
  <c r="E27" i="2"/>
  <c r="B27" i="2"/>
  <c r="AL26" i="2"/>
  <c r="AI26" i="2"/>
  <c r="AF26" i="2"/>
  <c r="AC26" i="2"/>
  <c r="W26" i="2"/>
  <c r="T26" i="2"/>
  <c r="Q26" i="2"/>
  <c r="N26" i="2"/>
  <c r="K26" i="2"/>
  <c r="H26" i="2"/>
  <c r="E26" i="2"/>
  <c r="B26" i="2"/>
  <c r="AL25" i="2"/>
  <c r="AI25" i="2"/>
  <c r="AF25" i="2"/>
  <c r="AC25" i="2"/>
  <c r="W25" i="2"/>
  <c r="T25" i="2"/>
  <c r="Q25" i="2"/>
  <c r="N25" i="2"/>
  <c r="K25" i="2"/>
  <c r="J25" i="2"/>
  <c r="I25" i="2"/>
  <c r="H25" i="2" s="1"/>
  <c r="E25" i="2"/>
  <c r="B25" i="2"/>
  <c r="AL24" i="2"/>
  <c r="AI24" i="2"/>
  <c r="AF24" i="2"/>
  <c r="AC24" i="2"/>
  <c r="W24" i="2"/>
  <c r="T24" i="2"/>
  <c r="Q24" i="2"/>
  <c r="N24" i="2"/>
  <c r="K24" i="2"/>
  <c r="H24" i="2"/>
  <c r="E24" i="2"/>
  <c r="B24" i="2"/>
  <c r="AL23" i="2"/>
  <c r="AI23" i="2"/>
  <c r="AF23" i="2"/>
  <c r="AC23" i="2"/>
  <c r="W23" i="2"/>
  <c r="T23" i="2"/>
  <c r="Q23" i="2"/>
  <c r="N23" i="2"/>
  <c r="K23" i="2"/>
  <c r="I23" i="2"/>
  <c r="H23" i="2"/>
  <c r="E23" i="2"/>
  <c r="B23" i="2"/>
  <c r="AL22" i="2"/>
  <c r="AI22" i="2"/>
  <c r="AF22" i="2"/>
  <c r="AC22" i="2"/>
  <c r="W22" i="2"/>
  <c r="T22" i="2"/>
  <c r="Q22" i="2"/>
  <c r="N22" i="2"/>
  <c r="K22" i="2"/>
  <c r="I22" i="2"/>
  <c r="H22" i="2"/>
  <c r="E22" i="2"/>
  <c r="B22" i="2"/>
  <c r="AL21" i="2"/>
  <c r="AI21" i="2"/>
  <c r="AF21" i="2"/>
  <c r="AC21" i="2"/>
  <c r="W21" i="2"/>
  <c r="T21" i="2"/>
  <c r="Q21" i="2"/>
  <c r="N21" i="2"/>
  <c r="K21" i="2"/>
  <c r="J21" i="2"/>
  <c r="I21" i="2"/>
  <c r="H21" i="2" s="1"/>
  <c r="E21" i="2"/>
  <c r="B21" i="2"/>
  <c r="AL20" i="2"/>
  <c r="AI20" i="2"/>
  <c r="AF20" i="2"/>
  <c r="AC20" i="2"/>
  <c r="W20" i="2"/>
  <c r="T20" i="2"/>
  <c r="Q20" i="2"/>
  <c r="N20" i="2"/>
  <c r="K20" i="2"/>
  <c r="I20" i="2"/>
  <c r="H20" i="2"/>
  <c r="E20" i="2"/>
  <c r="B20" i="2"/>
  <c r="AL19" i="2"/>
  <c r="AI19" i="2"/>
  <c r="AF19" i="2"/>
  <c r="AC19" i="2"/>
  <c r="W19" i="2"/>
  <c r="T19" i="2"/>
  <c r="Q19" i="2"/>
  <c r="N19" i="2"/>
  <c r="K19" i="2"/>
  <c r="H19" i="2"/>
  <c r="E19" i="2"/>
  <c r="B19" i="2"/>
  <c r="AL18" i="2"/>
  <c r="AI18" i="2"/>
  <c r="AF18" i="2"/>
  <c r="AC18" i="2"/>
  <c r="W18" i="2"/>
  <c r="T18" i="2"/>
  <c r="Q18" i="2"/>
  <c r="N18" i="2"/>
  <c r="K18" i="2"/>
  <c r="I18" i="2"/>
  <c r="H18" i="2"/>
  <c r="E18" i="2"/>
  <c r="B18" i="2"/>
  <c r="AL17" i="2"/>
  <c r="AI17" i="2"/>
  <c r="AF17" i="2"/>
  <c r="AC17" i="2"/>
  <c r="W17" i="2"/>
  <c r="T17" i="2"/>
  <c r="Q17" i="2"/>
  <c r="N17" i="2"/>
  <c r="K17" i="2"/>
  <c r="I17" i="2"/>
  <c r="H17" i="2" s="1"/>
  <c r="E17" i="2"/>
  <c r="B17" i="2"/>
  <c r="AL16" i="2"/>
  <c r="AI16" i="2"/>
  <c r="AF16" i="2"/>
  <c r="AC16" i="2"/>
  <c r="W16" i="2"/>
  <c r="T16" i="2"/>
  <c r="Q16" i="2"/>
  <c r="N16" i="2"/>
  <c r="K16" i="2"/>
  <c r="H16" i="2"/>
  <c r="E16" i="2"/>
  <c r="B16" i="2"/>
  <c r="AL15" i="2"/>
  <c r="AI15" i="2"/>
  <c r="AF15" i="2"/>
  <c r="AC15" i="2"/>
  <c r="W15" i="2"/>
  <c r="T15" i="2"/>
  <c r="Q15" i="2"/>
  <c r="N15" i="2"/>
  <c r="K15" i="2"/>
  <c r="H15" i="2"/>
  <c r="E15" i="2"/>
  <c r="B15" i="2"/>
  <c r="AL14" i="2"/>
  <c r="AI14" i="2"/>
  <c r="AF14" i="2"/>
  <c r="AC14" i="2"/>
  <c r="W14" i="2"/>
  <c r="T14" i="2"/>
  <c r="Q14" i="2"/>
  <c r="N14" i="2"/>
  <c r="K14" i="2"/>
  <c r="I14" i="2"/>
  <c r="H14" i="2" s="1"/>
  <c r="E14" i="2"/>
  <c r="B14" i="2"/>
  <c r="AL13" i="2"/>
  <c r="AI13" i="2"/>
  <c r="AF13" i="2"/>
  <c r="AC13" i="2"/>
  <c r="W13" i="2"/>
  <c r="T13" i="2"/>
  <c r="Q13" i="2"/>
  <c r="N13" i="2"/>
  <c r="K13" i="2"/>
  <c r="H13" i="2"/>
  <c r="E13" i="2"/>
  <c r="B13" i="2"/>
  <c r="AL12" i="2"/>
  <c r="AI12" i="2"/>
  <c r="AF12" i="2"/>
  <c r="AC12" i="2"/>
  <c r="W12" i="2"/>
  <c r="T12" i="2"/>
  <c r="Q12" i="2"/>
  <c r="N12" i="2"/>
  <c r="K12" i="2"/>
  <c r="J12" i="2"/>
  <c r="J84" i="2" s="1"/>
  <c r="H12" i="2"/>
  <c r="E12" i="2"/>
  <c r="B12" i="2"/>
  <c r="AL11" i="2"/>
  <c r="AI11" i="2"/>
  <c r="AF11" i="2"/>
  <c r="AC11" i="2"/>
  <c r="W11" i="2"/>
  <c r="T11" i="2"/>
  <c r="Q11" i="2"/>
  <c r="N11" i="2"/>
  <c r="K11" i="2"/>
  <c r="I11" i="2"/>
  <c r="H11" i="2"/>
  <c r="E11" i="2"/>
  <c r="B11" i="2"/>
  <c r="AL10" i="2"/>
  <c r="AI10" i="2"/>
  <c r="AF10" i="2"/>
  <c r="AC10" i="2"/>
  <c r="W10" i="2"/>
  <c r="T10" i="2"/>
  <c r="Q10" i="2"/>
  <c r="N10" i="2"/>
  <c r="K10" i="2"/>
  <c r="H10" i="2"/>
  <c r="E10" i="2"/>
  <c r="B10" i="2"/>
  <c r="AL9" i="2"/>
  <c r="AI9" i="2"/>
  <c r="AF9" i="2"/>
  <c r="AC9" i="2"/>
  <c r="W9" i="2"/>
  <c r="T9" i="2"/>
  <c r="Q9" i="2"/>
  <c r="N9" i="2"/>
  <c r="K9" i="2"/>
  <c r="I9" i="2"/>
  <c r="H9" i="2" s="1"/>
  <c r="E9" i="2"/>
  <c r="B9" i="2"/>
  <c r="AL8" i="2"/>
  <c r="AI8" i="2"/>
  <c r="AF8" i="2"/>
  <c r="AC8" i="2"/>
  <c r="W8" i="2"/>
  <c r="T8" i="2"/>
  <c r="Q8" i="2"/>
  <c r="N8" i="2"/>
  <c r="K8" i="2"/>
  <c r="I8" i="2"/>
  <c r="I84" i="2" s="1"/>
  <c r="E8" i="2"/>
  <c r="B8" i="2"/>
  <c r="AL7" i="2"/>
  <c r="AI7" i="2"/>
  <c r="AI84" i="2" s="1"/>
  <c r="AF7" i="2"/>
  <c r="AF84" i="2" s="1"/>
  <c r="AC7" i="2"/>
  <c r="AC84" i="2" s="1"/>
  <c r="W7" i="2"/>
  <c r="W84" i="2" s="1"/>
  <c r="T7" i="2"/>
  <c r="T84" i="2" s="1"/>
  <c r="Q7" i="2"/>
  <c r="Q84" i="2" s="1"/>
  <c r="N7" i="2"/>
  <c r="N84" i="2" s="1"/>
  <c r="K7" i="2"/>
  <c r="K84" i="2" s="1"/>
  <c r="H7" i="2"/>
  <c r="E7" i="2"/>
  <c r="E84" i="2" s="1"/>
  <c r="B7" i="2"/>
  <c r="B84" i="2" s="1"/>
  <c r="AL84" i="2" l="1"/>
  <c r="H8" i="2"/>
  <c r="H84" i="2" s="1"/>
  <c r="D83" i="1" l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AA83" i="1"/>
  <c r="AB83" i="1"/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 l="1"/>
  <c r="F83" i="1"/>
  <c r="I83" i="1"/>
  <c r="L83" i="1"/>
  <c r="O83" i="1"/>
  <c r="R83" i="1"/>
  <c r="U83" i="1"/>
  <c r="X83" i="1"/>
</calcChain>
</file>

<file path=xl/sharedStrings.xml><?xml version="1.0" encoding="utf-8"?>
<sst xmlns="http://schemas.openxmlformats.org/spreadsheetml/2006/main" count="975" uniqueCount="110">
  <si>
    <t>Наименование МО</t>
  </si>
  <si>
    <t>Установлен отдельный федеральный норматив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</si>
  <si>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</si>
  <si>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</si>
  <si>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</si>
  <si>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</si>
  <si>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</si>
  <si>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</si>
  <si>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>ПЭТ КТ</t>
  </si>
  <si>
    <t>ОФЭКТ/КТ</t>
  </si>
  <si>
    <t>всего</t>
  </si>
  <si>
    <t>взр</t>
  </si>
  <si>
    <t>детс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</si>
  <si>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</si>
  <si>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</si>
  <si>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</si>
  <si>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</si>
  <si>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</si>
  <si>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</si>
  <si>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</si>
  <si>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</si>
  <si>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</si>
  <si>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</si>
  <si>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</si>
  <si>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</si>
  <si>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</si>
  <si>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</si>
  <si>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</si>
  <si>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</si>
  <si>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</si>
  <si>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</si>
  <si>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</si>
  <si>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</si>
  <si>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</si>
  <si>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</si>
  <si>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</si>
  <si>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</si>
  <si>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</si>
  <si>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</si>
  <si>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</si>
  <si>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</si>
  <si>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</si>
  <si>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</si>
  <si>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</si>
  <si>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</si>
  <si>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</si>
  <si>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</si>
  <si>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</si>
  <si>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</si>
  <si>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</si>
  <si>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</si>
  <si>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</si>
  <si>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</si>
  <si>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</si>
  <si>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</si>
  <si>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</si>
  <si>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</si>
  <si>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</si>
  <si>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</si>
  <si>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</si>
  <si>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</si>
  <si>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</si>
  <si>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</si>
  <si>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</si>
  <si>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</si>
  <si>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</si>
  <si>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</si>
  <si>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</si>
  <si>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</si>
  <si>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</si>
  <si>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</si>
  <si>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</si>
  <si>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</si>
  <si>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</si>
  <si>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</si>
  <si>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</si>
  <si>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</si>
  <si>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</si>
  <si>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Частное учреждение здравоохранения «Клиническая больница «РЖД-Медицина» города Саратов»</t>
  </si>
  <si>
    <t>Акционерное общество «Клиника доктора Парамонова»</t>
  </si>
  <si>
    <t>Общество с ограниченной ответственностью «Диагностика»</t>
  </si>
  <si>
    <t>Филиал № 6 федерального государственного бюджетного учреждения «Национальный медицинский исследовательский центр высоких медицинских технологий –центральный военный клинический госпиталь имени А.А. Вишневского» Министерства обороны  Российской Федерации</t>
  </si>
  <si>
    <t>Общество с ограниченной ответственностью «Медицинская клиника «СОВА»</t>
  </si>
  <si>
    <t>Общество с ограниченной ответственностью «Поликлиника доктора Парамонова»</t>
  </si>
  <si>
    <t>Общество с ограниченной ответственностью «Томография»</t>
  </si>
  <si>
    <t>Общество с ограниченной ответственностью «Карина»</t>
  </si>
  <si>
    <t>Итого объемы для жителей области в медицинских организациях Саратовской области</t>
  </si>
  <si>
    <t xml:space="preserve">Объем отдельных диагностических (лабораторных) исследований, планируемых к проведению в амбулаторных условиях в 2026 году </t>
  </si>
  <si>
    <t>Государственное учреждение здравоохранения «Саратовская городская детская клиническая больница»</t>
  </si>
  <si>
    <t>ГАУЗ «Саратовская городская клиническая больница скорой медицинской помощи»</t>
  </si>
  <si>
    <t>Государственное учреждение здравоохранения «САРАТОВСКАЯ ОБЛАСТНАЯ ИНФЕКЦИОННАЯ КЛИНИЧЕСКАЯ БОЛЬНИЦА им. Н.Р.Иванова»</t>
  </si>
  <si>
    <t xml:space="preserve"> определение РНК вируса гепатита C (Hepatitis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</si>
  <si>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</si>
  <si>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t>Не установлен отдельный федеральный норматив</t>
  </si>
  <si>
    <t>ОФЭКТ/КТ/сцинтиграфия</t>
  </si>
  <si>
    <t>неинвазивное пренатальное тестирование (определение внеклеточной ДНК плода по крови матери)</t>
  </si>
  <si>
    <t xml:space="preserve">Исследования уровня лекарственных препаратов в крови </t>
  </si>
  <si>
    <t>Оптическое исследование сетчтки с помощью компьютерного анализатора (оба глаза)</t>
  </si>
  <si>
    <t>Рентгеноденситометрии</t>
  </si>
  <si>
    <t>Исследование уровня антител к антигенам растительного, животного и химического происхождения в крови (панель на 10 аллергенов)</t>
  </si>
  <si>
    <t>Государственное учреждение здравоохранения «Клинический перинатальный центр Саратовской области»</t>
  </si>
  <si>
    <t>Итого объемы для жителей области на других территориях</t>
  </si>
  <si>
    <t>Итого по ТПГГ (посещений)</t>
  </si>
  <si>
    <t>в расчете на одного застрахованного (численность застрахованного населения 2233218)</t>
  </si>
  <si>
    <t>Электроэнцефалография</t>
  </si>
  <si>
    <t>Электромиография игольчатая</t>
  </si>
  <si>
    <t>Государственное учреждение здравоохранения Саратовской области «Екатериновская районная больница»</t>
  </si>
  <si>
    <t>в том числе</t>
  </si>
  <si>
    <t>УЗДГ</t>
  </si>
  <si>
    <t>ЭхоКГ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</si>
</sst>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[$руб.-419];[Red]&quot;-&quot;#,##0.00&quot; &quot;[$руб.-419]"/>
    <numFmt numFmtId="165" formatCode="_-* #,##0.00_р_._-;\-* #,##0.00_р_._-;_-* &quot;-&quot;??_р_._-;_-@_-"/>
    <numFmt numFmtId="166" formatCode="#,##0.000000"/>
  </numFmts>
  <fonts count="36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PT Astra Serif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0"/>
      <name val="Tahoma"/>
      <family val="2"/>
      <charset val="204"/>
    </font>
    <font>
      <sz val="10"/>
      <color rgb="FFFF000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  <font>
      <sz val="1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A9A9A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1">
    <xf numFmtId="0" fontId="0" fillId="0" borderId="0"/>
    <xf numFmtId="0" fontId="4" fillId="0" borderId="0"/>
    <xf numFmtId="0" fontId="11" fillId="0" borderId="6">
      <alignment vertical="center" wrapText="1"/>
    </xf>
    <xf numFmtId="0" fontId="13" fillId="0" borderId="0"/>
    <xf numFmtId="0" fontId="3" fillId="2" borderId="0" applyNumberFormat="0" applyBorder="0" applyAlignment="0" applyProtection="0"/>
    <xf numFmtId="0" fontId="14" fillId="2" borderId="0"/>
    <xf numFmtId="0" fontId="3" fillId="3" borderId="0" applyNumberFormat="0" applyBorder="0" applyAlignment="0" applyProtection="0"/>
    <xf numFmtId="0" fontId="14" fillId="3" borderId="0"/>
    <xf numFmtId="0" fontId="3" fillId="4" borderId="0" applyNumberFormat="0" applyBorder="0" applyAlignment="0" applyProtection="0"/>
    <xf numFmtId="0" fontId="14" fillId="4" borderId="0"/>
    <xf numFmtId="0" fontId="3" fillId="5" borderId="0" applyNumberFormat="0" applyBorder="0" applyAlignment="0" applyProtection="0"/>
    <xf numFmtId="0" fontId="14" fillId="5" borderId="0"/>
    <xf numFmtId="0" fontId="3" fillId="6" borderId="0" applyNumberFormat="0" applyBorder="0" applyAlignment="0" applyProtection="0"/>
    <xf numFmtId="0" fontId="14" fillId="6" borderId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7" fillId="0" borderId="6">
      <alignment vertical="center" wrapText="1"/>
    </xf>
    <xf numFmtId="0" fontId="17" fillId="0" borderId="6">
      <alignment vertical="center" wrapText="1"/>
    </xf>
    <xf numFmtId="0" fontId="11" fillId="0" borderId="6">
      <alignment vertical="center" wrapText="1"/>
    </xf>
    <xf numFmtId="0" fontId="18" fillId="0" borderId="0"/>
    <xf numFmtId="0" fontId="18" fillId="0" borderId="0"/>
    <xf numFmtId="0" fontId="18" fillId="0" borderId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4" fillId="0" borderId="0"/>
    <xf numFmtId="0" fontId="20" fillId="0" borderId="0"/>
    <xf numFmtId="0" fontId="21" fillId="0" borderId="0" applyNumberFormat="0" applyBorder="0" applyProtection="0"/>
    <xf numFmtId="164" fontId="21" fillId="0" borderId="0" applyBorder="0" applyProtection="0"/>
    <xf numFmtId="165" fontId="4" fillId="0" borderId="0" applyBorder="0" applyAlignment="0" applyProtection="0"/>
    <xf numFmtId="0" fontId="11" fillId="8" borderId="10">
      <alignment horizontal="center" vertical="center" wrapText="1"/>
    </xf>
    <xf numFmtId="0" fontId="11" fillId="8" borderId="10">
      <alignment horizontal="center" vertical="center" wrapText="1"/>
    </xf>
    <xf numFmtId="0" fontId="22" fillId="9" borderId="11">
      <alignment horizontal="center" vertical="center" wrapText="1"/>
    </xf>
    <xf numFmtId="0" fontId="22" fillId="9" borderId="11">
      <alignment horizontal="center" vertical="center" wrapText="1"/>
    </xf>
    <xf numFmtId="0" fontId="22" fillId="8" borderId="11">
      <alignment horizontal="center" vertical="center" wrapText="1"/>
    </xf>
    <xf numFmtId="0" fontId="22" fillId="8" borderId="11">
      <alignment horizontal="center" vertical="center" wrapText="1"/>
    </xf>
    <xf numFmtId="0" fontId="22" fillId="9" borderId="12">
      <alignment horizontal="center" vertical="center" wrapText="1"/>
    </xf>
    <xf numFmtId="0" fontId="22" fillId="9" borderId="12">
      <alignment horizontal="center" vertical="center" wrapText="1"/>
    </xf>
    <xf numFmtId="0" fontId="22" fillId="8" borderId="12">
      <alignment horizontal="center" vertical="center" wrapText="1"/>
    </xf>
    <xf numFmtId="0" fontId="22" fillId="8" borderId="12">
      <alignment horizontal="center" vertical="center" wrapText="1"/>
    </xf>
    <xf numFmtId="0" fontId="22" fillId="9" borderId="13">
      <alignment horizontal="center" vertical="center" wrapText="1"/>
    </xf>
    <xf numFmtId="0" fontId="22" fillId="9" borderId="13">
      <alignment horizontal="center" vertical="center" wrapText="1"/>
    </xf>
    <xf numFmtId="0" fontId="22" fillId="8" borderId="13">
      <alignment horizontal="center" vertical="center" wrapText="1"/>
    </xf>
    <xf numFmtId="0" fontId="22" fillId="8" borderId="13">
      <alignment horizontal="center" vertical="center" wrapText="1"/>
    </xf>
    <xf numFmtId="0" fontId="11" fillId="8" borderId="14">
      <alignment horizontal="center" vertical="center" wrapText="1"/>
    </xf>
    <xf numFmtId="0" fontId="11" fillId="8" borderId="14">
      <alignment horizontal="center" vertical="center" wrapText="1"/>
    </xf>
    <xf numFmtId="0" fontId="11" fillId="8" borderId="15">
      <alignment horizontal="center" vertical="center" wrapText="1"/>
    </xf>
    <xf numFmtId="0" fontId="11" fillId="8" borderId="15">
      <alignment horizontal="center" vertical="center" wrapText="1"/>
    </xf>
    <xf numFmtId="0" fontId="11" fillId="8" borderId="16">
      <alignment horizontal="center" vertical="center" wrapText="1"/>
    </xf>
    <xf numFmtId="0" fontId="11" fillId="8" borderId="16">
      <alignment horizontal="center" vertical="center" wrapText="1"/>
    </xf>
    <xf numFmtId="0" fontId="11" fillId="8" borderId="17">
      <alignment horizontal="center" vertical="center" wrapText="1"/>
    </xf>
    <xf numFmtId="0" fontId="11" fillId="8" borderId="17">
      <alignment horizontal="center" vertical="center" wrapText="1"/>
    </xf>
    <xf numFmtId="0" fontId="22" fillId="8" borderId="6">
      <alignment horizontal="center" vertical="center" wrapText="1"/>
    </xf>
    <xf numFmtId="0" fontId="22" fillId="8" borderId="6">
      <alignment horizontal="center" vertical="center" wrapText="1"/>
    </xf>
    <xf numFmtId="0" fontId="23" fillId="0" borderId="6">
      <alignment horizontal="center" vertical="center" wrapText="1"/>
    </xf>
    <xf numFmtId="0" fontId="23" fillId="0" borderId="6">
      <alignment horizontal="center" vertical="center" wrapText="1"/>
    </xf>
    <xf numFmtId="0" fontId="11" fillId="8" borderId="18">
      <alignment horizontal="right" vertical="center" wrapText="1"/>
    </xf>
    <xf numFmtId="0" fontId="11" fillId="8" borderId="18">
      <alignment horizontal="right" vertical="center" wrapText="1"/>
    </xf>
    <xf numFmtId="0" fontId="11" fillId="8" borderId="19">
      <alignment horizontal="right" vertical="center" wrapText="1"/>
    </xf>
    <xf numFmtId="0" fontId="11" fillId="8" borderId="19">
      <alignment horizontal="right" vertical="center" wrapText="1"/>
    </xf>
    <xf numFmtId="0" fontId="11" fillId="8" borderId="20">
      <alignment horizontal="right" vertical="center" wrapText="1"/>
    </xf>
    <xf numFmtId="0" fontId="11" fillId="8" borderId="20">
      <alignment horizontal="right" vertical="center" wrapText="1"/>
    </xf>
    <xf numFmtId="0" fontId="24" fillId="0" borderId="0"/>
    <xf numFmtId="0" fontId="24" fillId="0" borderId="0"/>
    <xf numFmtId="0" fontId="25" fillId="0" borderId="0"/>
    <xf numFmtId="0" fontId="18" fillId="0" borderId="0"/>
    <xf numFmtId="0" fontId="26" fillId="0" borderId="0"/>
    <xf numFmtId="0" fontId="4" fillId="0" borderId="0"/>
    <xf numFmtId="0" fontId="27" fillId="0" borderId="0"/>
    <xf numFmtId="0" fontId="13" fillId="0" borderId="0"/>
    <xf numFmtId="0" fontId="15" fillId="0" borderId="0"/>
    <xf numFmtId="0" fontId="25" fillId="0" borderId="0"/>
    <xf numFmtId="0" fontId="2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2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13" fillId="0" borderId="0"/>
    <xf numFmtId="0" fontId="18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7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5" fillId="0" borderId="0"/>
    <xf numFmtId="0" fontId="28" fillId="0" borderId="0"/>
    <xf numFmtId="0" fontId="28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9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5" fillId="0" borderId="0"/>
    <xf numFmtId="0" fontId="15" fillId="0" borderId="0"/>
    <xf numFmtId="0" fontId="16" fillId="0" borderId="0"/>
    <xf numFmtId="0" fontId="25" fillId="0" borderId="0"/>
    <xf numFmtId="0" fontId="2" fillId="0" borderId="0"/>
    <xf numFmtId="0" fontId="14" fillId="0" borderId="0"/>
    <xf numFmtId="0" fontId="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/>
    <xf numFmtId="0" fontId="5" fillId="7" borderId="0" xfId="1" applyFont="1" applyFill="1"/>
    <xf numFmtId="0" fontId="4" fillId="7" borderId="0" xfId="1" applyFill="1"/>
    <xf numFmtId="0" fontId="7" fillId="0" borderId="0" xfId="1" applyFont="1" applyAlignment="1">
      <alignment horizontal="center" vertical="center"/>
    </xf>
    <xf numFmtId="0" fontId="4" fillId="0" borderId="0" xfId="1"/>
    <xf numFmtId="0" fontId="8" fillId="0" borderId="0" xfId="1" applyFont="1" applyAlignment="1">
      <alignment vertical="center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7" borderId="9" xfId="0" applyNumberFormat="1" applyFont="1" applyFill="1" applyBorder="1" applyAlignment="1" applyProtection="1">
      <alignment horizontal="center" vertical="center" wrapText="1"/>
    </xf>
    <xf numFmtId="0" fontId="4" fillId="0" borderId="0" xfId="1" applyAlignment="1">
      <alignment horizontal="center"/>
    </xf>
    <xf numFmtId="0" fontId="10" fillId="7" borderId="8" xfId="0" applyNumberFormat="1" applyFont="1" applyFill="1" applyBorder="1" applyAlignment="1" applyProtection="1">
      <alignment vertical="center" wrapText="1"/>
    </xf>
    <xf numFmtId="3" fontId="10" fillId="7" borderId="6" xfId="2" applyNumberFormat="1" applyFont="1" applyFill="1" applyBorder="1" applyAlignment="1" applyProtection="1">
      <alignment horizontal="center" vertical="center" wrapText="1"/>
    </xf>
    <xf numFmtId="0" fontId="12" fillId="7" borderId="0" xfId="1" applyFont="1" applyFill="1"/>
    <xf numFmtId="0" fontId="6" fillId="7" borderId="6" xfId="3" applyNumberFormat="1" applyFont="1" applyFill="1" applyBorder="1" applyAlignment="1" applyProtection="1">
      <alignment vertical="center" wrapText="1"/>
    </xf>
    <xf numFmtId="0" fontId="5" fillId="0" borderId="0" xfId="1" applyFont="1"/>
    <xf numFmtId="0" fontId="6" fillId="7" borderId="6" xfId="1" applyFont="1" applyFill="1" applyBorder="1" applyAlignment="1">
      <alignment horizontal="center" vertical="center" wrapText="1"/>
    </xf>
    <xf numFmtId="0" fontId="29" fillId="7" borderId="21" xfId="94" applyNumberFormat="1" applyFont="1" applyFill="1" applyBorder="1" applyAlignment="1" applyProtection="1">
      <alignment vertical="center" wrapText="1"/>
    </xf>
    <xf numFmtId="3" fontId="10" fillId="7" borderId="22" xfId="40" applyNumberFormat="1" applyFont="1" applyFill="1" applyBorder="1" applyAlignment="1" applyProtection="1">
      <alignment horizontal="center" vertical="center" wrapText="1"/>
    </xf>
    <xf numFmtId="1" fontId="31" fillId="7" borderId="22" xfId="96" applyNumberFormat="1" applyFont="1" applyFill="1" applyBorder="1" applyAlignment="1" applyProtection="1">
      <alignment horizontal="center" vertical="center"/>
      <protection locked="0"/>
    </xf>
    <xf numFmtId="3" fontId="30" fillId="7" borderId="6" xfId="40" applyNumberFormat="1" applyFont="1" applyFill="1" applyBorder="1" applyAlignment="1" applyProtection="1">
      <alignment horizontal="center" vertical="center" wrapText="1"/>
    </xf>
    <xf numFmtId="3" fontId="10" fillId="7" borderId="6" xfId="40" applyNumberFormat="1" applyFont="1" applyFill="1" applyBorder="1" applyAlignment="1" applyProtection="1">
      <alignment horizontal="center" vertical="center" wrapText="1"/>
    </xf>
    <xf numFmtId="1" fontId="31" fillId="7" borderId="6" xfId="96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1" fontId="4" fillId="0" borderId="0" xfId="1" applyNumberFormat="1"/>
    <xf numFmtId="0" fontId="4" fillId="0" borderId="0" xfId="1" applyFill="1"/>
    <xf numFmtId="0" fontId="4" fillId="0" borderId="0" xfId="1" applyFill="1" applyAlignment="1">
      <alignment horizontal="center"/>
    </xf>
    <xf numFmtId="1" fontId="4" fillId="0" borderId="0" xfId="1" applyNumberFormat="1" applyFill="1"/>
    <xf numFmtId="0" fontId="5" fillId="0" borderId="0" xfId="1" applyFont="1" applyFill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2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vertical="center" wrapText="1"/>
    </xf>
    <xf numFmtId="1" fontId="31" fillId="0" borderId="22" xfId="96" applyNumberFormat="1" applyFont="1" applyFill="1" applyBorder="1" applyAlignment="1" applyProtection="1">
      <alignment horizontal="center" vertical="center"/>
      <protection locked="0"/>
    </xf>
    <xf numFmtId="3" fontId="10" fillId="0" borderId="22" xfId="40" applyNumberFormat="1" applyFont="1" applyFill="1" applyBorder="1" applyAlignment="1" applyProtection="1">
      <alignment horizontal="center" vertical="center" wrapText="1"/>
    </xf>
    <xf numFmtId="1" fontId="4" fillId="0" borderId="6" xfId="1" applyNumberFormat="1" applyFill="1" applyBorder="1"/>
    <xf numFmtId="0" fontId="4" fillId="0" borderId="6" xfId="1" applyFill="1" applyBorder="1"/>
    <xf numFmtId="1" fontId="31" fillId="0" borderId="6" xfId="96" applyNumberFormat="1" applyFont="1" applyFill="1" applyBorder="1" applyAlignment="1" applyProtection="1">
      <alignment horizontal="center" vertical="center"/>
      <protection locked="0"/>
    </xf>
    <xf numFmtId="3" fontId="10" fillId="0" borderId="6" xfId="40" applyNumberFormat="1" applyFont="1" applyFill="1" applyBorder="1" applyAlignment="1" applyProtection="1">
      <alignment horizontal="center" vertical="center" wrapText="1"/>
    </xf>
    <xf numFmtId="0" fontId="10" fillId="0" borderId="26" xfId="0" applyNumberFormat="1" applyFont="1" applyFill="1" applyBorder="1" applyAlignment="1" applyProtection="1">
      <alignment vertical="center" wrapText="1"/>
    </xf>
    <xf numFmtId="0" fontId="29" fillId="0" borderId="6" xfId="94" applyNumberFormat="1" applyFont="1" applyFill="1" applyBorder="1" applyAlignment="1" applyProtection="1">
      <alignment vertical="center" wrapText="1"/>
    </xf>
    <xf numFmtId="0" fontId="10" fillId="0" borderId="27" xfId="0" applyNumberFormat="1" applyFont="1" applyFill="1" applyBorder="1" applyAlignment="1" applyProtection="1">
      <alignment vertical="center" wrapText="1"/>
    </xf>
    <xf numFmtId="3" fontId="30" fillId="0" borderId="6" xfId="40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/>
    <xf numFmtId="0" fontId="12" fillId="0" borderId="0" xfId="1" applyFont="1" applyFill="1"/>
    <xf numFmtId="0" fontId="6" fillId="0" borderId="6" xfId="3" applyNumberFormat="1" applyFont="1" applyFill="1" applyBorder="1" applyAlignment="1" applyProtection="1">
      <alignment vertical="center" wrapText="1"/>
    </xf>
    <xf numFmtId="3" fontId="10" fillId="0" borderId="6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8" xfId="353" applyNumberFormat="1" applyFont="1" applyFill="1" applyBorder="1" applyAlignment="1" applyProtection="1">
      <alignment horizontal="center" vertical="center" wrapText="1"/>
    </xf>
    <xf numFmtId="0" fontId="6" fillId="0" borderId="9" xfId="353" applyNumberFormat="1" applyFont="1" applyFill="1" applyBorder="1" applyAlignment="1" applyProtection="1">
      <alignment horizontal="center" vertical="center" wrapText="1"/>
    </xf>
    <xf numFmtId="0" fontId="6" fillId="0" borderId="26" xfId="353" applyNumberFormat="1" applyFont="1" applyFill="1" applyBorder="1" applyAlignment="1" applyProtection="1">
      <alignment horizontal="center" vertical="center" wrapText="1"/>
    </xf>
    <xf numFmtId="0" fontId="6" fillId="0" borderId="1" xfId="353" applyNumberFormat="1" applyFont="1" applyFill="1" applyBorder="1" applyAlignment="1" applyProtection="1">
      <alignment horizontal="center" vertical="center" wrapText="1"/>
    </xf>
    <xf numFmtId="0" fontId="10" fillId="0" borderId="8" xfId="353" applyNumberFormat="1" applyFont="1" applyFill="1" applyBorder="1" applyAlignment="1" applyProtection="1">
      <alignment vertical="center" wrapText="1"/>
    </xf>
    <xf numFmtId="0" fontId="10" fillId="0" borderId="26" xfId="353" applyNumberFormat="1" applyFont="1" applyFill="1" applyBorder="1" applyAlignment="1" applyProtection="1">
      <alignment vertical="center" wrapText="1"/>
    </xf>
    <xf numFmtId="0" fontId="10" fillId="0" borderId="27" xfId="353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/>
    <xf numFmtId="166" fontId="10" fillId="0" borderId="6" xfId="2" applyNumberFormat="1" applyFont="1" applyFill="1" applyBorder="1" applyAlignment="1" applyProtection="1">
      <alignment horizontal="center" vertical="center" wrapText="1"/>
    </xf>
    <xf numFmtId="1" fontId="31" fillId="0" borderId="31" xfId="96" applyNumberFormat="1" applyFont="1" applyFill="1" applyBorder="1" applyAlignment="1" applyProtection="1">
      <alignment horizontal="center" vertical="center"/>
      <protection locked="0"/>
    </xf>
    <xf numFmtId="3" fontId="10" fillId="0" borderId="31" xfId="40" applyNumberFormat="1" applyFont="1" applyFill="1" applyBorder="1" applyAlignment="1" applyProtection="1">
      <alignment horizontal="center" vertical="center" wrapText="1"/>
    </xf>
    <xf numFmtId="1" fontId="4" fillId="0" borderId="31" xfId="1" applyNumberFormat="1" applyFill="1" applyBorder="1"/>
    <xf numFmtId="0" fontId="4" fillId="0" borderId="31" xfId="1" applyFill="1" applyBorder="1"/>
    <xf numFmtId="3" fontId="6" fillId="0" borderId="6" xfId="2" applyNumberFormat="1" applyFont="1" applyFill="1" applyBorder="1" applyAlignment="1" applyProtection="1">
      <alignment horizontal="center" vertical="center" wrapText="1"/>
    </xf>
    <xf numFmtId="0" fontId="34" fillId="0" borderId="0" xfId="1" applyFont="1" applyFill="1"/>
    <xf numFmtId="0" fontId="6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3" fontId="35" fillId="0" borderId="0" xfId="1" applyNumberFormat="1" applyFont="1" applyFill="1"/>
    <xf numFmtId="0" fontId="6" fillId="7" borderId="3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6" fillId="7" borderId="2" xfId="1" applyFont="1" applyFill="1" applyBorder="1" applyAlignment="1">
      <alignment horizontal="center" vertical="center" wrapText="1"/>
    </xf>
    <xf numFmtId="0" fontId="33" fillId="0" borderId="6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2" fillId="0" borderId="6" xfId="353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32" xfId="1" applyFont="1" applyFill="1" applyBorder="1" applyAlignment="1" applyProtection="1">
      <alignment horizontal="center" vertical="center" wrapText="1"/>
      <protection locked="0"/>
    </xf>
    <xf numFmtId="0" fontId="9" fillId="0" borderId="33" xfId="1" applyFont="1" applyFill="1" applyBorder="1" applyAlignment="1" applyProtection="1">
      <alignment horizontal="center" vertical="center" wrapText="1"/>
      <protection locked="0"/>
    </xf>
    <xf numFmtId="0" fontId="9" fillId="0" borderId="28" xfId="1" applyFont="1" applyFill="1" applyBorder="1" applyAlignment="1" applyProtection="1">
      <alignment horizontal="center" vertical="center" wrapText="1"/>
      <protection locked="0"/>
    </xf>
    <xf numFmtId="0" fontId="6" fillId="0" borderId="32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</cellXfs>
  <cellStyles count="371">
    <cellStyle name="20% — акцент1" xfId="4"/>
    <cellStyle name="20% — акцент1 2" xfId="5"/>
    <cellStyle name="20% — акцент1 3" xfId="341"/>
    <cellStyle name="20% — акцент1 3 2" xfId="364"/>
    <cellStyle name="20% — акцент1 4" xfId="354"/>
    <cellStyle name="20% — акцент2" xfId="6"/>
    <cellStyle name="20% — акцент2 2" xfId="7"/>
    <cellStyle name="20% — акцент2 3" xfId="342"/>
    <cellStyle name="20% — акцент2 3 2" xfId="365"/>
    <cellStyle name="20% — акцент2 4" xfId="355"/>
    <cellStyle name="20% — акцент3" xfId="8"/>
    <cellStyle name="20% — акцент3 2" xfId="9"/>
    <cellStyle name="20% — акцент3 3" xfId="343"/>
    <cellStyle name="20% — акцент3 3 2" xfId="366"/>
    <cellStyle name="20% — акцент3 4" xfId="356"/>
    <cellStyle name="20% — акцент4" xfId="10"/>
    <cellStyle name="20% — акцент4 2" xfId="11"/>
    <cellStyle name="20% — акцент4 3" xfId="344"/>
    <cellStyle name="20% — акцент4 3 2" xfId="367"/>
    <cellStyle name="20% — акцент4 4" xfId="357"/>
    <cellStyle name="20% — акцент5" xfId="12"/>
    <cellStyle name="20% — акцент5 2" xfId="13"/>
    <cellStyle name="20% — акцент5 3" xfId="345"/>
    <cellStyle name="20% — акцент5 3 2" xfId="368"/>
    <cellStyle name="20% — акцент5 4" xfId="358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dataCell 4" xfId="42"/>
    <cellStyle name="Excel Built-in Normal" xfId="43"/>
    <cellStyle name="Excel Built-in Normal 1" xfId="44"/>
    <cellStyle name="Excel Built-in Normal 2" xfId="45"/>
    <cellStyle name="Heading" xfId="46"/>
    <cellStyle name="Heading1" xfId="47"/>
    <cellStyle name="Normal 2" xfId="48"/>
    <cellStyle name="Normal_Sheet1" xfId="49"/>
    <cellStyle name="Result" xfId="50"/>
    <cellStyle name="Result2" xfId="51"/>
    <cellStyle name="TableStyleLight1" xfId="52"/>
    <cellStyle name="textAlignCenterAllBorders" xfId="53"/>
    <cellStyle name="textAlignCenterAllBorders 2" xfId="54"/>
    <cellStyle name="textAlignCenterBoldTopBottomBordersColor" xfId="55"/>
    <cellStyle name="textAlignCenterBoldTopBottomBordersColor 2" xfId="56"/>
    <cellStyle name="textAlignCenterBoldTopBottomBordersColor2" xfId="57"/>
    <cellStyle name="textAlignCenterBoldTopBottomBordersColor2 2" xfId="58"/>
    <cellStyle name="textAlignCenterBoldTopBottomLeftBordersColor" xfId="59"/>
    <cellStyle name="textAlignCenterBoldTopBottomLeftBordersColor 2" xfId="60"/>
    <cellStyle name="textAlignCenterBoldTopBottomLeftBordersColor2" xfId="61"/>
    <cellStyle name="textAlignCenterBoldTopBottomLeftBordersColor2 2" xfId="62"/>
    <cellStyle name="textAlignCenterBoldTopBottomRightBordersColor" xfId="63"/>
    <cellStyle name="textAlignCenterBoldTopBottomRightBordersColor 2" xfId="64"/>
    <cellStyle name="textAlignCenterBoldTopBottomRightBordersColor2" xfId="65"/>
    <cellStyle name="textAlignCenterBoldTopBottomRightBordersColor2 2" xfId="66"/>
    <cellStyle name="textAlignCenterBorderBottom" xfId="67"/>
    <cellStyle name="textAlignCenterBorderBottom 2" xfId="68"/>
    <cellStyle name="textAlignCenterBorderRightBottom" xfId="69"/>
    <cellStyle name="textAlignCenterBorderRightBottom 2" xfId="70"/>
    <cellStyle name="textAlignCenterBorderTop" xfId="71"/>
    <cellStyle name="textAlignCenterBorderTop 2" xfId="72"/>
    <cellStyle name="textAlignCenterBorderTopRight" xfId="73"/>
    <cellStyle name="textAlignCenterBorderTopRight 2" xfId="74"/>
    <cellStyle name="textAlignCenterFontBoldColor" xfId="75"/>
    <cellStyle name="textAlignCenterFontBoldColor 2" xfId="76"/>
    <cellStyle name="textAlignCenterFontBoldUnderlined" xfId="77"/>
    <cellStyle name="textAlignCenterFontBoldUnderlined 2" xfId="78"/>
    <cellStyle name="textAlignRightBorderLeft" xfId="79"/>
    <cellStyle name="textAlignRightBorderLeft 2" xfId="80"/>
    <cellStyle name="textAlignRightBorderLeftBottom" xfId="81"/>
    <cellStyle name="textAlignRightBorderLeftBottom 2" xfId="82"/>
    <cellStyle name="textAlignRightBorderLeftTop" xfId="83"/>
    <cellStyle name="textAlignRightBorderLeftTop 2" xfId="84"/>
    <cellStyle name="Обычный" xfId="0" builtinId="0"/>
    <cellStyle name="Обычный 10" xfId="85"/>
    <cellStyle name="Обычный 10 2" xfId="86"/>
    <cellStyle name="Обычный 102" xfId="87"/>
    <cellStyle name="Обычный 11" xfId="88"/>
    <cellStyle name="Обычный 11 2" xfId="89"/>
    <cellStyle name="Обычный 11 2 2" xfId="1"/>
    <cellStyle name="Обычный 11 3" xfId="90"/>
    <cellStyle name="Обычный 11 4" xfId="91"/>
    <cellStyle name="Обычный 11 5" xfId="352"/>
    <cellStyle name="Обычный 11 5 2" xfId="370"/>
    <cellStyle name="Обычный 12" xfId="92"/>
    <cellStyle name="Обычный 13" xfId="93"/>
    <cellStyle name="Обычный 14" xfId="94"/>
    <cellStyle name="Обычный 15" xfId="95"/>
    <cellStyle name="Обычный 15 2" xfId="96"/>
    <cellStyle name="Обычный 15 3" xfId="97"/>
    <cellStyle name="Обычный 15 4" xfId="98"/>
    <cellStyle name="Обычный 15 5" xfId="99"/>
    <cellStyle name="Обычный 15 6" xfId="100"/>
    <cellStyle name="Обычный 15 7" xfId="101"/>
    <cellStyle name="Обычный 15 8" xfId="102"/>
    <cellStyle name="Обычный 15 9" xfId="346"/>
    <cellStyle name="Обычный 16" xfId="103"/>
    <cellStyle name="Обычный 16 2" xfId="104"/>
    <cellStyle name="Обычный 17" xfId="105"/>
    <cellStyle name="Обычный 17 2" xfId="106"/>
    <cellStyle name="Обычный 17 3" xfId="107"/>
    <cellStyle name="Обычный 17 4" xfId="108"/>
    <cellStyle name="Обычный 17 5" xfId="109"/>
    <cellStyle name="Обычный 17 6" xfId="110"/>
    <cellStyle name="Обычный 17 7" xfId="111"/>
    <cellStyle name="Обычный 17 8" xfId="112"/>
    <cellStyle name="Обычный 18" xfId="113"/>
    <cellStyle name="Обычный 18 2" xfId="114"/>
    <cellStyle name="Обычный 18 3" xfId="115"/>
    <cellStyle name="Обычный 18 4" xfId="116"/>
    <cellStyle name="Обычный 18 5" xfId="117"/>
    <cellStyle name="Обычный 18 6" xfId="118"/>
    <cellStyle name="Обычный 18 7" xfId="119"/>
    <cellStyle name="Обычный 18 8" xfId="120"/>
    <cellStyle name="Обычный 19" xfId="121"/>
    <cellStyle name="Обычный 19 2" xfId="122"/>
    <cellStyle name="Обычный 19 2 2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17" xfId="132"/>
    <cellStyle name="Обычный 2 18" xfId="133"/>
    <cellStyle name="Обычный 2 19" xfId="134"/>
    <cellStyle name="Обычный 2 2" xfId="135"/>
    <cellStyle name="Обычный 2 2 2" xfId="136"/>
    <cellStyle name="Обычный 2 2 2 2" xfId="351"/>
    <cellStyle name="Обычный 2 2 3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 9" xfId="143"/>
    <cellStyle name="Обычный 2 20" xfId="144"/>
    <cellStyle name="Обычный 2 21" xfId="145"/>
    <cellStyle name="Обычный 2 22" xfId="146"/>
    <cellStyle name="Обычный 2 23" xfId="147"/>
    <cellStyle name="Обычный 2 24" xfId="148"/>
    <cellStyle name="Обычный 2 25" xfId="149"/>
    <cellStyle name="Обычный 2 26" xfId="150"/>
    <cellStyle name="Обычный 2 27" xfId="151"/>
    <cellStyle name="Обычный 2 27 2" xfId="359"/>
    <cellStyle name="Обычный 2 28" xfId="152"/>
    <cellStyle name="Обычный 2 29" xfId="153"/>
    <cellStyle name="Обычный 2 3" xfId="154"/>
    <cellStyle name="Обычный 2 3 2" xfId="155"/>
    <cellStyle name="Обычный 2 30" xfId="156"/>
    <cellStyle name="Обычный 2 30 2" xfId="157"/>
    <cellStyle name="Обычный 2 31" xfId="158"/>
    <cellStyle name="Обычный 2 4" xfId="159"/>
    <cellStyle name="Обычный 2 5" xfId="160"/>
    <cellStyle name="Обычный 2 6" xfId="161"/>
    <cellStyle name="Обычный 2 7" xfId="162"/>
    <cellStyle name="Обычный 2 8" xfId="163"/>
    <cellStyle name="Обычный 2 9" xfId="164"/>
    <cellStyle name="Обычный 20" xfId="165"/>
    <cellStyle name="Обычный 21" xfId="166"/>
    <cellStyle name="Обычный 22" xfId="167"/>
    <cellStyle name="Обычный 22 2" xfId="168"/>
    <cellStyle name="Обычный 23" xfId="169"/>
    <cellStyle name="Обычный 23 2" xfId="170"/>
    <cellStyle name="Обычный 24" xfId="171"/>
    <cellStyle name="Обычный 25" xfId="172"/>
    <cellStyle name="Обычный 26" xfId="173"/>
    <cellStyle name="Обычный 27" xfId="174"/>
    <cellStyle name="Обычный 28" xfId="175"/>
    <cellStyle name="Обычный 29" xfId="176"/>
    <cellStyle name="Обычный 29 2" xfId="177"/>
    <cellStyle name="Обычный 3" xfId="178"/>
    <cellStyle name="Обычный 3 10" xfId="179"/>
    <cellStyle name="Обычный 3 11" xfId="180"/>
    <cellStyle name="Обычный 3 12" xfId="181"/>
    <cellStyle name="Обычный 3 13" xfId="182"/>
    <cellStyle name="Обычный 3 14" xfId="183"/>
    <cellStyle name="Обычный 3 15" xfId="184"/>
    <cellStyle name="Обычный 3 16" xfId="185"/>
    <cellStyle name="Обычный 3 17" xfId="186"/>
    <cellStyle name="Обычный 3 18" xfId="187"/>
    <cellStyle name="Обычный 3 19" xfId="188"/>
    <cellStyle name="Обычный 3 2" xfId="189"/>
    <cellStyle name="Обычный 3 2 10" xfId="190"/>
    <cellStyle name="Обычный 3 2 2" xfId="191"/>
    <cellStyle name="Обычный 3 2 3" xfId="192"/>
    <cellStyle name="Обычный 3 2 4" xfId="193"/>
    <cellStyle name="Обычный 3 2 5" xfId="194"/>
    <cellStyle name="Обычный 3 2 6" xfId="195"/>
    <cellStyle name="Обычный 3 2 7" xfId="196"/>
    <cellStyle name="Обычный 3 2 8" xfId="197"/>
    <cellStyle name="Обычный 3 2 9" xfId="198"/>
    <cellStyle name="Обычный 3 20" xfId="199"/>
    <cellStyle name="Обычный 3 21" xfId="200"/>
    <cellStyle name="Обычный 3 22" xfId="201"/>
    <cellStyle name="Обычный 3 23" xfId="202"/>
    <cellStyle name="Обычный 3 24" xfId="203"/>
    <cellStyle name="Обычный 3 25" xfId="204"/>
    <cellStyle name="Обычный 3 26" xfId="205"/>
    <cellStyle name="Обычный 3 27" xfId="206"/>
    <cellStyle name="Обычный 3 3" xfId="207"/>
    <cellStyle name="Обычный 3 3 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9" xfId="214"/>
    <cellStyle name="Обычный 30" xfId="215"/>
    <cellStyle name="Обычный 31" xfId="216"/>
    <cellStyle name="Обычный 32" xfId="217"/>
    <cellStyle name="Обычный 33" xfId="218"/>
    <cellStyle name="Обычный 34" xfId="219"/>
    <cellStyle name="Обычный 34 2" xfId="220"/>
    <cellStyle name="Обычный 34 3" xfId="221"/>
    <cellStyle name="Обычный 34 4" xfId="222"/>
    <cellStyle name="Обычный 34 5" xfId="223"/>
    <cellStyle name="Обычный 34 6" xfId="224"/>
    <cellStyle name="Обычный 34 7" xfId="225"/>
    <cellStyle name="Обычный 34 8" xfId="226"/>
    <cellStyle name="Обычный 35" xfId="227"/>
    <cellStyle name="Обычный 36" xfId="228"/>
    <cellStyle name="Обычный 36 2" xfId="229"/>
    <cellStyle name="Обычный 37" xfId="230"/>
    <cellStyle name="Обычный 38" xfId="231"/>
    <cellStyle name="Обычный 39" xfId="232"/>
    <cellStyle name="Обычный 4" xfId="233"/>
    <cellStyle name="Обычный 4 2" xfId="234"/>
    <cellStyle name="Обычный 4 3" xfId="235"/>
    <cellStyle name="Обычный 4 4" xfId="347"/>
    <cellStyle name="Обычный 40" xfId="236"/>
    <cellStyle name="Обычный 41" xfId="237"/>
    <cellStyle name="Обычный 41 2" xfId="238"/>
    <cellStyle name="Обычный 41 3" xfId="239"/>
    <cellStyle name="Обычный 42" xfId="240"/>
    <cellStyle name="Обычный 43" xfId="241"/>
    <cellStyle name="Обычный 44" xfId="242"/>
    <cellStyle name="Обычный 45" xfId="243"/>
    <cellStyle name="Обычный 46" xfId="244"/>
    <cellStyle name="Обычный 47" xfId="245"/>
    <cellStyle name="Обычный 48" xfId="246"/>
    <cellStyle name="Обычный 49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2 2" xfId="260"/>
    <cellStyle name="Обычный 5 20" xfId="261"/>
    <cellStyle name="Обычный 5 21" xfId="262"/>
    <cellStyle name="Обычный 5 22" xfId="263"/>
    <cellStyle name="Обычный 5 23" xfId="264"/>
    <cellStyle name="Обычный 5 24" xfId="265"/>
    <cellStyle name="Обычный 5 25" xfId="266"/>
    <cellStyle name="Обычный 5 26" xfId="267"/>
    <cellStyle name="Обычный 5 27" xfId="268"/>
    <cellStyle name="Обычный 5 28" xfId="269"/>
    <cellStyle name="Обычный 5 29" xfId="270"/>
    <cellStyle name="Обычный 5 3" xfId="271"/>
    <cellStyle name="Обычный 5 30" xfId="272"/>
    <cellStyle name="Обычный 5 31" xfId="273"/>
    <cellStyle name="Обычный 5 32" xfId="274"/>
    <cellStyle name="Обычный 5 33" xfId="348"/>
    <cellStyle name="Обычный 5 4" xfId="275"/>
    <cellStyle name="Обычный 5 5" xfId="276"/>
    <cellStyle name="Обычный 5 6" xfId="277"/>
    <cellStyle name="Обычный 5 7" xfId="278"/>
    <cellStyle name="Обычный 5 8" xfId="279"/>
    <cellStyle name="Обычный 5 9" xfId="280"/>
    <cellStyle name="Обычный 50" xfId="281"/>
    <cellStyle name="Обычный 51" xfId="282"/>
    <cellStyle name="Обычный 52" xfId="283"/>
    <cellStyle name="Обычный 53" xfId="284"/>
    <cellStyle name="Обычный 54" xfId="285"/>
    <cellStyle name="Обычный 55" xfId="286"/>
    <cellStyle name="Обычный 56" xfId="287"/>
    <cellStyle name="Обычный 57" xfId="288"/>
    <cellStyle name="Обычный 58" xfId="289"/>
    <cellStyle name="Обычный 59" xfId="290"/>
    <cellStyle name="Обычный 6" xfId="291"/>
    <cellStyle name="Обычный 6 2" xfId="292"/>
    <cellStyle name="Обычный 6 3" xfId="293"/>
    <cellStyle name="Обычный 6 4" xfId="294"/>
    <cellStyle name="Обычный 6 5" xfId="295"/>
    <cellStyle name="Обычный 6 6" xfId="296"/>
    <cellStyle name="Обычный 6 7" xfId="297"/>
    <cellStyle name="Обычный 6 8" xfId="298"/>
    <cellStyle name="Обычный 6 9" xfId="349"/>
    <cellStyle name="Обычный 60" xfId="299"/>
    <cellStyle name="Обычный 61" xfId="300"/>
    <cellStyle name="Обычный 62" xfId="301"/>
    <cellStyle name="Обычный 63" xfId="302"/>
    <cellStyle name="Обычный 64" xfId="303"/>
    <cellStyle name="Обычный 65" xfId="304"/>
    <cellStyle name="Обычный 65 2" xfId="305"/>
    <cellStyle name="Обычный 66" xfId="353"/>
    <cellStyle name="Обычный 7" xfId="306"/>
    <cellStyle name="Обычный 7 2" xfId="307"/>
    <cellStyle name="Обычный 7 2 2" xfId="308"/>
    <cellStyle name="Обычный 7 3" xfId="309"/>
    <cellStyle name="Обычный 7 4" xfId="310"/>
    <cellStyle name="Обычный 7 5" xfId="311"/>
    <cellStyle name="Обычный 7 6" xfId="312"/>
    <cellStyle name="Обычный 7 7" xfId="313"/>
    <cellStyle name="Обычный 7 8" xfId="314"/>
    <cellStyle name="Обычный 8" xfId="315"/>
    <cellStyle name="Обычный 8 10" xfId="316"/>
    <cellStyle name="Обычный 8 10 2" xfId="360"/>
    <cellStyle name="Обычный 8 11" xfId="350"/>
    <cellStyle name="Обычный 8 11 2" xfId="369"/>
    <cellStyle name="Обычный 8 2" xfId="317"/>
    <cellStyle name="Обычный 8 2 2" xfId="318"/>
    <cellStyle name="Обычный 8 3" xfId="3"/>
    <cellStyle name="Обычный 8 3 2" xfId="319"/>
    <cellStyle name="Обычный 8 4" xfId="320"/>
    <cellStyle name="Обычный 8 5" xfId="321"/>
    <cellStyle name="Обычный 8 6" xfId="322"/>
    <cellStyle name="Обычный 8 7" xfId="323"/>
    <cellStyle name="Обычный 8 8" xfId="324"/>
    <cellStyle name="Обычный 8 9" xfId="325"/>
    <cellStyle name="Обычный 8 9 2" xfId="361"/>
    <cellStyle name="Обычный 9" xfId="326"/>
    <cellStyle name="Обычный 9 2" xfId="327"/>
    <cellStyle name="Обычный 9 2 2" xfId="328"/>
    <cellStyle name="Обычный 9 3" xfId="329"/>
    <cellStyle name="Обычный 9 4" xfId="330"/>
    <cellStyle name="Обычный 9 5" xfId="331"/>
    <cellStyle name="Обычный 9 6" xfId="332"/>
    <cellStyle name="Обычный 9 7" xfId="333"/>
    <cellStyle name="Обычный 9 8" xfId="334"/>
    <cellStyle name="Обычный 90" xfId="335"/>
    <cellStyle name="Процентный 2" xfId="336"/>
    <cellStyle name="Процентный 2 2" xfId="362"/>
    <cellStyle name="Финансовый 2" xfId="337"/>
    <cellStyle name="Финансовый 2 2" xfId="338"/>
    <cellStyle name="Финансовый 3" xfId="339"/>
    <cellStyle name="Финансовый 3 2" xfId="363"/>
    <cellStyle name="Финансовый 4" xfId="340"/>
  </cellStyles>
  <dxfs count="7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40;&#1055;&#1055;%20(&#1080;&#1089;&#1089;&#1083;&#1077;&#1076;&#1086;&#1074;&#1072;&#1085;&#1080;&#1103;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15.01.2026 №1"/>
      <sheetName val="протокол от 29.01.2026 №2"/>
      <sheetName val="протокол от 27.02.2026 №3"/>
      <sheetName val="протокол от 30.03.2026 №4"/>
      <sheetName val="протокол от 28.04.2026 №5"/>
      <sheetName val="протокол от 29.05.2026 №6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showZeros="0" zoomScale="69" zoomScaleNormal="69" zoomScaleSheetLayoutView="55" workbookViewId="0">
      <pane xSplit="2" ySplit="6" topLeftCell="G52" activePane="bottomRight" state="frozenSplit"/>
      <selection pane="topRight" activeCell="E1" sqref="E1"/>
      <selection pane="bottomLeft" activeCell="A6" sqref="A6"/>
      <selection pane="bottomRight" activeCell="AB53" sqref="AB53"/>
    </sheetView>
  </sheetViews>
  <sheetFormatPr defaultRowHeight="20.25" outlineLevelCol="1"/>
  <cols>
    <col min="1" max="1" width="0" style="4" hidden="1" customWidth="1" outlineLevel="1"/>
    <col min="2" max="2" width="80.5703125" style="1" customWidth="1" collapsed="1"/>
    <col min="3" max="3" width="14.140625" style="2" customWidth="1"/>
    <col min="4" max="4" width="12.140625" style="2" customWidth="1"/>
    <col min="5" max="5" width="14" style="2" customWidth="1"/>
    <col min="6" max="6" width="12.140625" style="2" customWidth="1"/>
    <col min="7" max="7" width="10.140625" style="2" customWidth="1"/>
    <col min="8" max="8" width="11" style="2" customWidth="1"/>
    <col min="9" max="9" width="12.140625" style="2" customWidth="1"/>
    <col min="10" max="10" width="11.140625" style="2" customWidth="1"/>
    <col min="11" max="11" width="10" style="2" customWidth="1"/>
    <col min="12" max="12" width="15.5703125" style="2" customWidth="1"/>
    <col min="13" max="13" width="10.85546875" style="2" customWidth="1"/>
    <col min="14" max="14" width="9.7109375" style="2" customWidth="1"/>
    <col min="15" max="15" width="14.42578125" style="2" customWidth="1"/>
    <col min="16" max="16" width="10.42578125" style="2" customWidth="1"/>
    <col min="17" max="17" width="10.5703125" style="2" customWidth="1"/>
    <col min="18" max="18" width="13.28515625" style="2" customWidth="1"/>
    <col min="19" max="19" width="10.140625" style="2" customWidth="1"/>
    <col min="20" max="20" width="7.28515625" style="2" customWidth="1"/>
    <col min="21" max="21" width="14.7109375" style="3" customWidth="1"/>
    <col min="22" max="22" width="8.42578125" style="2" customWidth="1"/>
    <col min="23" max="23" width="7.42578125" style="2" customWidth="1"/>
    <col min="24" max="24" width="15.42578125" style="3" customWidth="1"/>
    <col min="25" max="25" width="13" style="2" customWidth="1"/>
    <col min="26" max="26" width="12.7109375" style="2" customWidth="1"/>
    <col min="27" max="27" width="24.5703125" style="2" customWidth="1"/>
    <col min="28" max="28" width="28.5703125" style="2" customWidth="1"/>
    <col min="29" max="29" width="9.140625" style="4"/>
    <col min="30" max="30" width="9.140625" style="23"/>
    <col min="31" max="16384" width="9.140625" style="4"/>
  </cols>
  <sheetData>
    <row r="1" spans="1:30" ht="30" customHeight="1">
      <c r="C1" s="81" t="s">
        <v>87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30" ht="41.25" customHeight="1">
      <c r="B2" s="5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0" ht="41.25" customHeight="1">
      <c r="B3" s="5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ht="49.5" customHeight="1">
      <c r="B4" s="82" t="s">
        <v>0</v>
      </c>
      <c r="C4" s="85" t="s">
        <v>1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 t="s">
        <v>1</v>
      </c>
      <c r="S4" s="78"/>
      <c r="T4" s="78"/>
      <c r="U4" s="78"/>
      <c r="V4" s="78"/>
      <c r="W4" s="78"/>
      <c r="X4" s="78"/>
      <c r="Y4" s="78"/>
      <c r="Z4" s="78"/>
      <c r="AA4" s="78"/>
      <c r="AB4" s="79"/>
    </row>
    <row r="5" spans="1:30" ht="174" customHeight="1">
      <c r="B5" s="83"/>
      <c r="C5" s="80" t="s">
        <v>2</v>
      </c>
      <c r="D5" s="80"/>
      <c r="E5" s="80"/>
      <c r="F5" s="80" t="s">
        <v>3</v>
      </c>
      <c r="G5" s="80"/>
      <c r="H5" s="80"/>
      <c r="I5" s="80" t="s">
        <v>4</v>
      </c>
      <c r="J5" s="80"/>
      <c r="K5" s="80"/>
      <c r="L5" s="80" t="s">
        <v>5</v>
      </c>
      <c r="M5" s="80"/>
      <c r="N5" s="80"/>
      <c r="O5" s="80" t="s">
        <v>6</v>
      </c>
      <c r="P5" s="80"/>
      <c r="Q5" s="80"/>
      <c r="R5" s="80" t="s">
        <v>7</v>
      </c>
      <c r="S5" s="80"/>
      <c r="T5" s="80"/>
      <c r="U5" s="80" t="s">
        <v>8</v>
      </c>
      <c r="V5" s="80"/>
      <c r="W5" s="80"/>
      <c r="X5" s="80" t="s">
        <v>9</v>
      </c>
      <c r="Y5" s="80"/>
      <c r="Z5" s="80"/>
      <c r="AA5" s="14" t="s">
        <v>91</v>
      </c>
      <c r="AB5" s="14" t="s">
        <v>92</v>
      </c>
    </row>
    <row r="6" spans="1:30" s="8" customFormat="1" ht="43.5" customHeight="1">
      <c r="B6" s="84"/>
      <c r="C6" s="6" t="s">
        <v>10</v>
      </c>
      <c r="D6" s="6" t="s">
        <v>11</v>
      </c>
      <c r="E6" s="6" t="s">
        <v>12</v>
      </c>
      <c r="F6" s="6" t="s">
        <v>10</v>
      </c>
      <c r="G6" s="6" t="s">
        <v>11</v>
      </c>
      <c r="H6" s="6" t="s">
        <v>12</v>
      </c>
      <c r="I6" s="6" t="s">
        <v>10</v>
      </c>
      <c r="J6" s="6" t="s">
        <v>11</v>
      </c>
      <c r="K6" s="6" t="s">
        <v>12</v>
      </c>
      <c r="L6" s="6" t="s">
        <v>10</v>
      </c>
      <c r="M6" s="6" t="s">
        <v>11</v>
      </c>
      <c r="N6" s="6" t="s">
        <v>12</v>
      </c>
      <c r="O6" s="6" t="s">
        <v>10</v>
      </c>
      <c r="P6" s="6" t="s">
        <v>11</v>
      </c>
      <c r="Q6" s="6" t="s">
        <v>12</v>
      </c>
      <c r="R6" s="6" t="s">
        <v>10</v>
      </c>
      <c r="S6" s="6" t="s">
        <v>11</v>
      </c>
      <c r="T6" s="6" t="s">
        <v>12</v>
      </c>
      <c r="U6" s="6" t="s">
        <v>10</v>
      </c>
      <c r="V6" s="6" t="s">
        <v>11</v>
      </c>
      <c r="W6" s="6" t="s">
        <v>12</v>
      </c>
      <c r="X6" s="6" t="s">
        <v>10</v>
      </c>
      <c r="Y6" s="6" t="s">
        <v>11</v>
      </c>
      <c r="Z6" s="6" t="s">
        <v>12</v>
      </c>
      <c r="AA6" s="6" t="s">
        <v>11</v>
      </c>
      <c r="AB6" s="7" t="s">
        <v>11</v>
      </c>
      <c r="AD6" s="24"/>
    </row>
    <row r="7" spans="1:30" ht="58.5" customHeight="1">
      <c r="A7" s="4">
        <v>330</v>
      </c>
      <c r="B7" s="9" t="s">
        <v>13</v>
      </c>
      <c r="C7" s="17">
        <f t="shared" ref="C7:C70" si="0">D7+E7</f>
        <v>0</v>
      </c>
      <c r="D7" s="16"/>
      <c r="E7" s="16"/>
      <c r="F7" s="17">
        <f t="shared" ref="F7:F70" si="1">G7+H7</f>
        <v>0</v>
      </c>
      <c r="G7" s="16"/>
      <c r="H7" s="16"/>
      <c r="I7" s="17">
        <f t="shared" ref="I7:I70" si="2">J7+K7</f>
        <v>0</v>
      </c>
      <c r="J7" s="16"/>
      <c r="K7" s="16"/>
      <c r="L7" s="17">
        <f t="shared" ref="L7:L70" si="3">M7+N7</f>
        <v>123</v>
      </c>
      <c r="M7" s="16">
        <v>123</v>
      </c>
      <c r="N7" s="16"/>
      <c r="O7" s="17">
        <f t="shared" ref="O7:O70" si="4">P7+Q7</f>
        <v>0</v>
      </c>
      <c r="P7" s="16"/>
      <c r="Q7" s="16"/>
      <c r="R7" s="17">
        <f t="shared" ref="R7:R70" si="5">S7+T7</f>
        <v>0</v>
      </c>
      <c r="S7" s="16"/>
      <c r="T7" s="16"/>
      <c r="U7" s="17">
        <f t="shared" ref="U7:U70" si="6">V7+W7</f>
        <v>0</v>
      </c>
      <c r="V7" s="16"/>
      <c r="W7" s="16"/>
      <c r="X7" s="17">
        <f t="shared" ref="X7:X70" si="7">Y7+Z7</f>
        <v>0</v>
      </c>
      <c r="Y7" s="16"/>
      <c r="Z7" s="16"/>
      <c r="AA7" s="16"/>
      <c r="AB7" s="16"/>
      <c r="AC7" s="22"/>
    </row>
    <row r="8" spans="1:30" ht="45" customHeight="1">
      <c r="A8" s="4">
        <v>350</v>
      </c>
      <c r="B8" s="9" t="s">
        <v>14</v>
      </c>
      <c r="C8" s="20">
        <f t="shared" si="0"/>
        <v>1300</v>
      </c>
      <c r="D8" s="19">
        <v>1300</v>
      </c>
      <c r="E8" s="19"/>
      <c r="F8" s="20">
        <f t="shared" si="1"/>
        <v>0</v>
      </c>
      <c r="G8" s="19"/>
      <c r="H8" s="19"/>
      <c r="I8" s="20">
        <f t="shared" si="2"/>
        <v>2841</v>
      </c>
      <c r="J8" s="19">
        <v>2841</v>
      </c>
      <c r="K8" s="19"/>
      <c r="L8" s="20">
        <f t="shared" si="3"/>
        <v>680</v>
      </c>
      <c r="M8" s="19">
        <v>680</v>
      </c>
      <c r="N8" s="19"/>
      <c r="O8" s="20">
        <f t="shared" si="4"/>
        <v>0</v>
      </c>
      <c r="P8" s="19"/>
      <c r="Q8" s="19"/>
      <c r="R8" s="20">
        <f t="shared" si="5"/>
        <v>0</v>
      </c>
      <c r="S8" s="19"/>
      <c r="T8" s="19"/>
      <c r="U8" s="20">
        <f t="shared" si="6"/>
        <v>0</v>
      </c>
      <c r="V8" s="19"/>
      <c r="W8" s="19"/>
      <c r="X8" s="20">
        <f t="shared" si="7"/>
        <v>0</v>
      </c>
      <c r="Y8" s="19"/>
      <c r="Z8" s="19"/>
      <c r="AA8" s="19"/>
      <c r="AB8" s="19"/>
      <c r="AC8" s="22"/>
    </row>
    <row r="9" spans="1:30" ht="45" customHeight="1">
      <c r="A9" s="4">
        <v>360</v>
      </c>
      <c r="B9" s="9" t="s">
        <v>15</v>
      </c>
      <c r="C9" s="20">
        <f t="shared" si="0"/>
        <v>0</v>
      </c>
      <c r="D9" s="19"/>
      <c r="E9" s="19"/>
      <c r="F9" s="20">
        <f t="shared" si="1"/>
        <v>0</v>
      </c>
      <c r="G9" s="19"/>
      <c r="H9" s="19"/>
      <c r="I9" s="20">
        <f t="shared" si="2"/>
        <v>815</v>
      </c>
      <c r="J9" s="19">
        <v>815</v>
      </c>
      <c r="K9" s="19"/>
      <c r="L9" s="20">
        <f t="shared" si="3"/>
        <v>431</v>
      </c>
      <c r="M9" s="19">
        <v>431</v>
      </c>
      <c r="N9" s="19"/>
      <c r="O9" s="20">
        <f t="shared" si="4"/>
        <v>0</v>
      </c>
      <c r="P9" s="19"/>
      <c r="Q9" s="19"/>
      <c r="R9" s="20">
        <f t="shared" si="5"/>
        <v>0</v>
      </c>
      <c r="S9" s="19"/>
      <c r="T9" s="19"/>
      <c r="U9" s="20">
        <f t="shared" si="6"/>
        <v>0</v>
      </c>
      <c r="V9" s="19"/>
      <c r="W9" s="19"/>
      <c r="X9" s="20">
        <f t="shared" si="7"/>
        <v>0</v>
      </c>
      <c r="Y9" s="19"/>
      <c r="Z9" s="19"/>
      <c r="AA9" s="19"/>
      <c r="AB9" s="19"/>
      <c r="AC9" s="22"/>
    </row>
    <row r="10" spans="1:30" ht="45" customHeight="1">
      <c r="A10" s="4">
        <v>370</v>
      </c>
      <c r="B10" s="9" t="s">
        <v>16</v>
      </c>
      <c r="C10" s="20">
        <f t="shared" si="0"/>
        <v>800</v>
      </c>
      <c r="D10" s="19">
        <v>800</v>
      </c>
      <c r="E10" s="19"/>
      <c r="F10" s="20">
        <f t="shared" si="1"/>
        <v>0</v>
      </c>
      <c r="G10" s="19"/>
      <c r="H10" s="19"/>
      <c r="I10" s="20">
        <f t="shared" si="2"/>
        <v>0</v>
      </c>
      <c r="J10" s="19"/>
      <c r="K10" s="19"/>
      <c r="L10" s="20">
        <f t="shared" si="3"/>
        <v>420</v>
      </c>
      <c r="M10" s="19">
        <v>420</v>
      </c>
      <c r="N10" s="19"/>
      <c r="O10" s="20">
        <f t="shared" si="4"/>
        <v>0</v>
      </c>
      <c r="P10" s="19"/>
      <c r="Q10" s="19"/>
      <c r="R10" s="20">
        <f t="shared" si="5"/>
        <v>0</v>
      </c>
      <c r="S10" s="19"/>
      <c r="T10" s="19"/>
      <c r="U10" s="20">
        <f t="shared" si="6"/>
        <v>0</v>
      </c>
      <c r="V10" s="19"/>
      <c r="W10" s="19"/>
      <c r="X10" s="20">
        <f t="shared" si="7"/>
        <v>0</v>
      </c>
      <c r="Y10" s="19"/>
      <c r="Z10" s="19"/>
      <c r="AA10" s="19"/>
      <c r="AB10" s="19"/>
      <c r="AC10" s="22"/>
    </row>
    <row r="11" spans="1:30" ht="45" customHeight="1">
      <c r="A11" s="4">
        <v>390</v>
      </c>
      <c r="B11" s="9" t="s">
        <v>17</v>
      </c>
      <c r="C11" s="20">
        <f t="shared" si="0"/>
        <v>1000</v>
      </c>
      <c r="D11" s="19">
        <v>880</v>
      </c>
      <c r="E11" s="19">
        <v>120</v>
      </c>
      <c r="F11" s="20">
        <f t="shared" si="1"/>
        <v>800</v>
      </c>
      <c r="G11" s="19">
        <v>800</v>
      </c>
      <c r="H11" s="19"/>
      <c r="I11" s="20">
        <f t="shared" si="2"/>
        <v>463</v>
      </c>
      <c r="J11" s="19">
        <v>463</v>
      </c>
      <c r="K11" s="19"/>
      <c r="L11" s="20">
        <f t="shared" si="3"/>
        <v>603</v>
      </c>
      <c r="M11" s="19">
        <v>600</v>
      </c>
      <c r="N11" s="19">
        <v>3</v>
      </c>
      <c r="O11" s="20">
        <f t="shared" si="4"/>
        <v>0</v>
      </c>
      <c r="P11" s="19"/>
      <c r="Q11" s="19"/>
      <c r="R11" s="20">
        <f t="shared" si="5"/>
        <v>700</v>
      </c>
      <c r="S11" s="19">
        <v>700</v>
      </c>
      <c r="T11" s="19"/>
      <c r="U11" s="20">
        <f t="shared" si="6"/>
        <v>0</v>
      </c>
      <c r="V11" s="19"/>
      <c r="W11" s="19"/>
      <c r="X11" s="20">
        <f t="shared" si="7"/>
        <v>0</v>
      </c>
      <c r="Y11" s="19"/>
      <c r="Z11" s="19"/>
      <c r="AA11" s="19"/>
      <c r="AB11" s="19"/>
      <c r="AC11" s="22"/>
    </row>
    <row r="12" spans="1:30" ht="45" customHeight="1">
      <c r="A12" s="4">
        <v>421</v>
      </c>
      <c r="B12" s="9" t="s">
        <v>18</v>
      </c>
      <c r="C12" s="20">
        <f t="shared" si="0"/>
        <v>3500</v>
      </c>
      <c r="D12" s="19">
        <v>3500</v>
      </c>
      <c r="E12" s="19"/>
      <c r="F12" s="20">
        <f t="shared" si="1"/>
        <v>0</v>
      </c>
      <c r="G12" s="19"/>
      <c r="H12" s="19"/>
      <c r="I12" s="20">
        <f t="shared" si="2"/>
        <v>9964</v>
      </c>
      <c r="J12" s="19">
        <v>7475</v>
      </c>
      <c r="K12" s="19">
        <v>2489</v>
      </c>
      <c r="L12" s="20">
        <f t="shared" si="3"/>
        <v>3838</v>
      </c>
      <c r="M12" s="19">
        <v>3838</v>
      </c>
      <c r="N12" s="19"/>
      <c r="O12" s="20">
        <f t="shared" si="4"/>
        <v>0</v>
      </c>
      <c r="P12" s="19"/>
      <c r="Q12" s="19"/>
      <c r="R12" s="20">
        <f t="shared" si="5"/>
        <v>0</v>
      </c>
      <c r="S12" s="19"/>
      <c r="T12" s="19"/>
      <c r="U12" s="20">
        <f t="shared" si="6"/>
        <v>0</v>
      </c>
      <c r="V12" s="19"/>
      <c r="W12" s="19"/>
      <c r="X12" s="20">
        <f t="shared" si="7"/>
        <v>0</v>
      </c>
      <c r="Y12" s="19"/>
      <c r="Z12" s="19"/>
      <c r="AA12" s="19"/>
      <c r="AB12" s="19"/>
      <c r="AC12" s="22"/>
    </row>
    <row r="13" spans="1:30" ht="45" customHeight="1">
      <c r="A13" s="4">
        <v>430</v>
      </c>
      <c r="B13" s="9" t="s">
        <v>19</v>
      </c>
      <c r="C13" s="20">
        <f t="shared" si="0"/>
        <v>6200</v>
      </c>
      <c r="D13" s="19">
        <v>6200</v>
      </c>
      <c r="E13" s="19"/>
      <c r="F13" s="20">
        <f t="shared" si="1"/>
        <v>2500</v>
      </c>
      <c r="G13" s="19">
        <v>2250</v>
      </c>
      <c r="H13" s="19">
        <v>250</v>
      </c>
      <c r="I13" s="20">
        <f t="shared" si="2"/>
        <v>8717</v>
      </c>
      <c r="J13" s="19">
        <v>8717</v>
      </c>
      <c r="K13" s="19"/>
      <c r="L13" s="20">
        <f t="shared" si="3"/>
        <v>2000</v>
      </c>
      <c r="M13" s="19">
        <v>1840</v>
      </c>
      <c r="N13" s="19">
        <v>160</v>
      </c>
      <c r="O13" s="20">
        <f t="shared" si="4"/>
        <v>0</v>
      </c>
      <c r="P13" s="19"/>
      <c r="Q13" s="19"/>
      <c r="R13" s="20">
        <f t="shared" si="5"/>
        <v>2709</v>
      </c>
      <c r="S13" s="19">
        <v>2709</v>
      </c>
      <c r="T13" s="19"/>
      <c r="U13" s="20">
        <f t="shared" si="6"/>
        <v>0</v>
      </c>
      <c r="V13" s="19"/>
      <c r="W13" s="19"/>
      <c r="X13" s="20">
        <f t="shared" si="7"/>
        <v>0</v>
      </c>
      <c r="Y13" s="19"/>
      <c r="Z13" s="19"/>
      <c r="AA13" s="19"/>
      <c r="AB13" s="19"/>
      <c r="AC13" s="22"/>
    </row>
    <row r="14" spans="1:30" ht="45" customHeight="1">
      <c r="A14" s="4">
        <v>915</v>
      </c>
      <c r="B14" s="9" t="s">
        <v>20</v>
      </c>
      <c r="C14" s="20">
        <f t="shared" si="0"/>
        <v>0</v>
      </c>
      <c r="D14" s="19"/>
      <c r="E14" s="19"/>
      <c r="F14" s="20">
        <f t="shared" si="1"/>
        <v>0</v>
      </c>
      <c r="G14" s="19"/>
      <c r="H14" s="19"/>
      <c r="I14" s="20">
        <f t="shared" si="2"/>
        <v>420</v>
      </c>
      <c r="J14" s="19">
        <v>420</v>
      </c>
      <c r="K14" s="19"/>
      <c r="L14" s="20">
        <f t="shared" si="3"/>
        <v>350</v>
      </c>
      <c r="M14" s="19">
        <v>348</v>
      </c>
      <c r="N14" s="19">
        <v>2</v>
      </c>
      <c r="O14" s="20">
        <f t="shared" si="4"/>
        <v>0</v>
      </c>
      <c r="P14" s="19"/>
      <c r="Q14" s="19"/>
      <c r="R14" s="20">
        <f t="shared" si="5"/>
        <v>0</v>
      </c>
      <c r="S14" s="19"/>
      <c r="T14" s="19"/>
      <c r="U14" s="20">
        <f t="shared" si="6"/>
        <v>0</v>
      </c>
      <c r="V14" s="19"/>
      <c r="W14" s="19"/>
      <c r="X14" s="20">
        <f t="shared" si="7"/>
        <v>0</v>
      </c>
      <c r="Y14" s="19"/>
      <c r="Z14" s="19"/>
      <c r="AA14" s="19"/>
      <c r="AB14" s="19"/>
      <c r="AC14" s="22"/>
    </row>
    <row r="15" spans="1:30" ht="45" customHeight="1">
      <c r="A15" s="4">
        <v>510</v>
      </c>
      <c r="B15" s="9" t="s">
        <v>21</v>
      </c>
      <c r="C15" s="20">
        <f t="shared" si="0"/>
        <v>2100</v>
      </c>
      <c r="D15" s="19">
        <v>2100</v>
      </c>
      <c r="E15" s="19"/>
      <c r="F15" s="20">
        <f t="shared" si="1"/>
        <v>0</v>
      </c>
      <c r="G15" s="19"/>
      <c r="H15" s="19"/>
      <c r="I15" s="20">
        <f t="shared" si="2"/>
        <v>9842</v>
      </c>
      <c r="J15" s="19">
        <v>9842</v>
      </c>
      <c r="K15" s="19"/>
      <c r="L15" s="20">
        <f t="shared" si="3"/>
        <v>971</v>
      </c>
      <c r="M15" s="19">
        <v>971</v>
      </c>
      <c r="N15" s="19"/>
      <c r="O15" s="20">
        <f t="shared" si="4"/>
        <v>0</v>
      </c>
      <c r="P15" s="19"/>
      <c r="Q15" s="19"/>
      <c r="R15" s="20">
        <f t="shared" si="5"/>
        <v>2179</v>
      </c>
      <c r="S15" s="19">
        <v>2179</v>
      </c>
      <c r="T15" s="19"/>
      <c r="U15" s="20">
        <f t="shared" si="6"/>
        <v>0</v>
      </c>
      <c r="V15" s="19"/>
      <c r="W15" s="19"/>
      <c r="X15" s="20">
        <f t="shared" si="7"/>
        <v>0</v>
      </c>
      <c r="Y15" s="19"/>
      <c r="Z15" s="19"/>
      <c r="AA15" s="19"/>
      <c r="AB15" s="19"/>
      <c r="AC15" s="22"/>
    </row>
    <row r="16" spans="1:30" ht="45" customHeight="1">
      <c r="A16" s="4">
        <v>580</v>
      </c>
      <c r="B16" s="9" t="s">
        <v>22</v>
      </c>
      <c r="C16" s="20">
        <f t="shared" si="0"/>
        <v>0</v>
      </c>
      <c r="D16" s="19"/>
      <c r="E16" s="19"/>
      <c r="F16" s="20">
        <f t="shared" si="1"/>
        <v>0</v>
      </c>
      <c r="G16" s="19"/>
      <c r="H16" s="19"/>
      <c r="I16" s="20">
        <f t="shared" si="2"/>
        <v>0</v>
      </c>
      <c r="J16" s="19"/>
      <c r="K16" s="19"/>
      <c r="L16" s="20">
        <f t="shared" si="3"/>
        <v>246</v>
      </c>
      <c r="M16" s="19">
        <v>246</v>
      </c>
      <c r="N16" s="19"/>
      <c r="O16" s="20">
        <f t="shared" si="4"/>
        <v>0</v>
      </c>
      <c r="P16" s="19"/>
      <c r="Q16" s="19"/>
      <c r="R16" s="20">
        <f t="shared" si="5"/>
        <v>0</v>
      </c>
      <c r="S16" s="19"/>
      <c r="T16" s="19"/>
      <c r="U16" s="20">
        <f t="shared" si="6"/>
        <v>0</v>
      </c>
      <c r="V16" s="19"/>
      <c r="W16" s="19"/>
      <c r="X16" s="20">
        <f t="shared" si="7"/>
        <v>0</v>
      </c>
      <c r="Y16" s="19"/>
      <c r="Z16" s="19"/>
      <c r="AA16" s="19"/>
      <c r="AB16" s="19"/>
      <c r="AC16" s="22"/>
    </row>
    <row r="17" spans="1:29" ht="45" customHeight="1">
      <c r="A17" s="4">
        <v>600</v>
      </c>
      <c r="B17" s="9" t="s">
        <v>23</v>
      </c>
      <c r="C17" s="20">
        <f t="shared" si="0"/>
        <v>0</v>
      </c>
      <c r="D17" s="19"/>
      <c r="E17" s="19"/>
      <c r="F17" s="20">
        <f t="shared" si="1"/>
        <v>0</v>
      </c>
      <c r="G17" s="19"/>
      <c r="H17" s="19"/>
      <c r="I17" s="20">
        <f t="shared" si="2"/>
        <v>477</v>
      </c>
      <c r="J17" s="19">
        <v>477</v>
      </c>
      <c r="K17" s="19"/>
      <c r="L17" s="20">
        <f t="shared" si="3"/>
        <v>300</v>
      </c>
      <c r="M17" s="19">
        <v>297</v>
      </c>
      <c r="N17" s="19">
        <v>3</v>
      </c>
      <c r="O17" s="20">
        <f t="shared" si="4"/>
        <v>0</v>
      </c>
      <c r="P17" s="19"/>
      <c r="Q17" s="19"/>
      <c r="R17" s="20">
        <f t="shared" si="5"/>
        <v>0</v>
      </c>
      <c r="S17" s="19"/>
      <c r="T17" s="19"/>
      <c r="U17" s="20">
        <f t="shared" si="6"/>
        <v>0</v>
      </c>
      <c r="V17" s="19"/>
      <c r="W17" s="19"/>
      <c r="X17" s="20">
        <f t="shared" si="7"/>
        <v>0</v>
      </c>
      <c r="Y17" s="19"/>
      <c r="Z17" s="19"/>
      <c r="AA17" s="19"/>
      <c r="AB17" s="19"/>
      <c r="AC17" s="22"/>
    </row>
    <row r="18" spans="1:29" ht="45" customHeight="1">
      <c r="A18" s="4">
        <v>620</v>
      </c>
      <c r="B18" s="9" t="s">
        <v>24</v>
      </c>
      <c r="C18" s="20">
        <f t="shared" si="0"/>
        <v>4500</v>
      </c>
      <c r="D18" s="19">
        <v>4410</v>
      </c>
      <c r="E18" s="19">
        <v>90</v>
      </c>
      <c r="F18" s="20">
        <f t="shared" si="1"/>
        <v>0</v>
      </c>
      <c r="G18" s="19"/>
      <c r="H18" s="19"/>
      <c r="I18" s="20">
        <f t="shared" si="2"/>
        <v>624</v>
      </c>
      <c r="J18" s="19">
        <v>624</v>
      </c>
      <c r="K18" s="19"/>
      <c r="L18" s="20">
        <f t="shared" si="3"/>
        <v>1400</v>
      </c>
      <c r="M18" s="19">
        <v>1400</v>
      </c>
      <c r="N18" s="19"/>
      <c r="O18" s="20">
        <f t="shared" si="4"/>
        <v>0</v>
      </c>
      <c r="P18" s="19"/>
      <c r="Q18" s="19"/>
      <c r="R18" s="20">
        <f t="shared" si="5"/>
        <v>0</v>
      </c>
      <c r="S18" s="19"/>
      <c r="T18" s="19"/>
      <c r="U18" s="20">
        <f t="shared" si="6"/>
        <v>0</v>
      </c>
      <c r="V18" s="19"/>
      <c r="W18" s="19"/>
      <c r="X18" s="20">
        <f t="shared" si="7"/>
        <v>0</v>
      </c>
      <c r="Y18" s="19"/>
      <c r="Z18" s="19"/>
      <c r="AA18" s="19"/>
      <c r="AB18" s="19"/>
      <c r="AC18" s="22"/>
    </row>
    <row r="19" spans="1:29" ht="45" customHeight="1">
      <c r="A19" s="4">
        <v>640</v>
      </c>
      <c r="B19" s="9" t="s">
        <v>25</v>
      </c>
      <c r="C19" s="20">
        <f t="shared" si="0"/>
        <v>0</v>
      </c>
      <c r="D19" s="19"/>
      <c r="E19" s="19"/>
      <c r="F19" s="20">
        <f t="shared" si="1"/>
        <v>0</v>
      </c>
      <c r="G19" s="19"/>
      <c r="H19" s="19"/>
      <c r="I19" s="20">
        <f t="shared" si="2"/>
        <v>0</v>
      </c>
      <c r="J19" s="19"/>
      <c r="K19" s="19"/>
      <c r="L19" s="20">
        <f t="shared" si="3"/>
        <v>500</v>
      </c>
      <c r="M19" s="19">
        <v>500</v>
      </c>
      <c r="N19" s="19"/>
      <c r="O19" s="20">
        <f t="shared" si="4"/>
        <v>0</v>
      </c>
      <c r="P19" s="19"/>
      <c r="Q19" s="19"/>
      <c r="R19" s="20">
        <f t="shared" si="5"/>
        <v>0</v>
      </c>
      <c r="S19" s="19"/>
      <c r="T19" s="19"/>
      <c r="U19" s="20">
        <f t="shared" si="6"/>
        <v>0</v>
      </c>
      <c r="V19" s="19"/>
      <c r="W19" s="19"/>
      <c r="X19" s="20">
        <f t="shared" si="7"/>
        <v>0</v>
      </c>
      <c r="Y19" s="19"/>
      <c r="Z19" s="19"/>
      <c r="AA19" s="19"/>
      <c r="AB19" s="19"/>
      <c r="AC19" s="22"/>
    </row>
    <row r="20" spans="1:29" ht="45" customHeight="1">
      <c r="A20" s="4">
        <v>650</v>
      </c>
      <c r="B20" s="9" t="s">
        <v>26</v>
      </c>
      <c r="C20" s="20">
        <f t="shared" si="0"/>
        <v>500</v>
      </c>
      <c r="D20" s="19">
        <v>500</v>
      </c>
      <c r="E20" s="19"/>
      <c r="F20" s="20">
        <f t="shared" si="1"/>
        <v>0</v>
      </c>
      <c r="G20" s="19"/>
      <c r="H20" s="19"/>
      <c r="I20" s="20">
        <f t="shared" si="2"/>
        <v>867</v>
      </c>
      <c r="J20" s="19">
        <v>867</v>
      </c>
      <c r="K20" s="19"/>
      <c r="L20" s="20">
        <f t="shared" si="3"/>
        <v>450</v>
      </c>
      <c r="M20" s="19">
        <v>450</v>
      </c>
      <c r="N20" s="19"/>
      <c r="O20" s="20">
        <f t="shared" si="4"/>
        <v>0</v>
      </c>
      <c r="P20" s="19"/>
      <c r="Q20" s="19"/>
      <c r="R20" s="20">
        <f t="shared" si="5"/>
        <v>0</v>
      </c>
      <c r="S20" s="19"/>
      <c r="T20" s="19"/>
      <c r="U20" s="20">
        <f t="shared" si="6"/>
        <v>0</v>
      </c>
      <c r="V20" s="19"/>
      <c r="W20" s="19"/>
      <c r="X20" s="20">
        <f t="shared" si="7"/>
        <v>0</v>
      </c>
      <c r="Y20" s="19"/>
      <c r="Z20" s="19"/>
      <c r="AA20" s="19"/>
      <c r="AB20" s="19"/>
      <c r="AC20" s="22"/>
    </row>
    <row r="21" spans="1:29" ht="45" customHeight="1">
      <c r="A21" s="4">
        <v>660</v>
      </c>
      <c r="B21" s="9" t="s">
        <v>27</v>
      </c>
      <c r="C21" s="20">
        <f t="shared" si="0"/>
        <v>600</v>
      </c>
      <c r="D21" s="19">
        <v>600</v>
      </c>
      <c r="E21" s="19"/>
      <c r="F21" s="20">
        <f t="shared" si="1"/>
        <v>0</v>
      </c>
      <c r="G21" s="19"/>
      <c r="H21" s="19"/>
      <c r="I21" s="20">
        <f t="shared" si="2"/>
        <v>3236</v>
      </c>
      <c r="J21" s="19">
        <v>1389</v>
      </c>
      <c r="K21" s="19">
        <v>1847</v>
      </c>
      <c r="L21" s="20">
        <f t="shared" si="3"/>
        <v>500</v>
      </c>
      <c r="M21" s="19">
        <v>470</v>
      </c>
      <c r="N21" s="19">
        <v>30</v>
      </c>
      <c r="O21" s="20">
        <f t="shared" si="4"/>
        <v>0</v>
      </c>
      <c r="P21" s="19"/>
      <c r="Q21" s="19"/>
      <c r="R21" s="20">
        <f t="shared" si="5"/>
        <v>0</v>
      </c>
      <c r="S21" s="19"/>
      <c r="T21" s="19"/>
      <c r="U21" s="20">
        <f t="shared" si="6"/>
        <v>0</v>
      </c>
      <c r="V21" s="19"/>
      <c r="W21" s="19"/>
      <c r="X21" s="20">
        <f t="shared" si="7"/>
        <v>0</v>
      </c>
      <c r="Y21" s="19"/>
      <c r="Z21" s="19"/>
      <c r="AA21" s="19"/>
      <c r="AB21" s="19"/>
      <c r="AC21" s="22"/>
    </row>
    <row r="22" spans="1:29" ht="45" customHeight="1">
      <c r="A22" s="4">
        <v>670</v>
      </c>
      <c r="B22" s="9" t="s">
        <v>28</v>
      </c>
      <c r="C22" s="20">
        <f t="shared" si="0"/>
        <v>0</v>
      </c>
      <c r="D22" s="19"/>
      <c r="E22" s="19"/>
      <c r="F22" s="20">
        <f t="shared" si="1"/>
        <v>0</v>
      </c>
      <c r="G22" s="19"/>
      <c r="H22" s="19"/>
      <c r="I22" s="20">
        <f t="shared" si="2"/>
        <v>1033</v>
      </c>
      <c r="J22" s="19">
        <v>1033</v>
      </c>
      <c r="K22" s="19"/>
      <c r="L22" s="20">
        <f t="shared" si="3"/>
        <v>550</v>
      </c>
      <c r="M22" s="19">
        <v>550</v>
      </c>
      <c r="N22" s="19"/>
      <c r="O22" s="20">
        <f t="shared" si="4"/>
        <v>0</v>
      </c>
      <c r="P22" s="19"/>
      <c r="Q22" s="19"/>
      <c r="R22" s="20">
        <f t="shared" si="5"/>
        <v>0</v>
      </c>
      <c r="S22" s="19"/>
      <c r="T22" s="19"/>
      <c r="U22" s="20">
        <f t="shared" si="6"/>
        <v>0</v>
      </c>
      <c r="V22" s="19"/>
      <c r="W22" s="19"/>
      <c r="X22" s="20">
        <f t="shared" si="7"/>
        <v>0</v>
      </c>
      <c r="Y22" s="19"/>
      <c r="Z22" s="19"/>
      <c r="AA22" s="19"/>
      <c r="AB22" s="19"/>
      <c r="AC22" s="22"/>
    </row>
    <row r="23" spans="1:29" ht="45" customHeight="1">
      <c r="A23" s="4">
        <v>680</v>
      </c>
      <c r="B23" s="9" t="s">
        <v>29</v>
      </c>
      <c r="C23" s="20">
        <f t="shared" si="0"/>
        <v>0</v>
      </c>
      <c r="D23" s="19"/>
      <c r="E23" s="19"/>
      <c r="F23" s="20">
        <f t="shared" si="1"/>
        <v>0</v>
      </c>
      <c r="G23" s="19"/>
      <c r="H23" s="19"/>
      <c r="I23" s="20">
        <f t="shared" si="2"/>
        <v>1368</v>
      </c>
      <c r="J23" s="19">
        <v>1368</v>
      </c>
      <c r="K23" s="19"/>
      <c r="L23" s="20">
        <f t="shared" si="3"/>
        <v>380</v>
      </c>
      <c r="M23" s="19">
        <v>380</v>
      </c>
      <c r="N23" s="19"/>
      <c r="O23" s="20">
        <f t="shared" si="4"/>
        <v>0</v>
      </c>
      <c r="P23" s="19"/>
      <c r="Q23" s="19"/>
      <c r="R23" s="20">
        <f t="shared" si="5"/>
        <v>0</v>
      </c>
      <c r="S23" s="19"/>
      <c r="T23" s="19"/>
      <c r="U23" s="20">
        <f t="shared" si="6"/>
        <v>0</v>
      </c>
      <c r="V23" s="19"/>
      <c r="W23" s="19"/>
      <c r="X23" s="20">
        <f t="shared" si="7"/>
        <v>0</v>
      </c>
      <c r="Y23" s="19"/>
      <c r="Z23" s="19"/>
      <c r="AA23" s="19"/>
      <c r="AB23" s="19"/>
      <c r="AC23" s="22"/>
    </row>
    <row r="24" spans="1:29" ht="45" customHeight="1">
      <c r="A24" s="4">
        <v>700</v>
      </c>
      <c r="B24" s="9" t="s">
        <v>30</v>
      </c>
      <c r="C24" s="20">
        <f t="shared" si="0"/>
        <v>0</v>
      </c>
      <c r="D24" s="19"/>
      <c r="E24" s="19"/>
      <c r="F24" s="20">
        <f t="shared" si="1"/>
        <v>0</v>
      </c>
      <c r="G24" s="19"/>
      <c r="H24" s="19"/>
      <c r="I24" s="20">
        <f t="shared" si="2"/>
        <v>0</v>
      </c>
      <c r="J24" s="19"/>
      <c r="K24" s="19"/>
      <c r="L24" s="20">
        <f t="shared" si="3"/>
        <v>700</v>
      </c>
      <c r="M24" s="19">
        <v>686</v>
      </c>
      <c r="N24" s="19">
        <v>14</v>
      </c>
      <c r="O24" s="20">
        <f t="shared" si="4"/>
        <v>0</v>
      </c>
      <c r="P24" s="19"/>
      <c r="Q24" s="19"/>
      <c r="R24" s="20">
        <f t="shared" si="5"/>
        <v>0</v>
      </c>
      <c r="S24" s="19"/>
      <c r="T24" s="19"/>
      <c r="U24" s="20">
        <f t="shared" si="6"/>
        <v>0</v>
      </c>
      <c r="V24" s="19"/>
      <c r="W24" s="19"/>
      <c r="X24" s="20">
        <f t="shared" si="7"/>
        <v>0</v>
      </c>
      <c r="Y24" s="19"/>
      <c r="Z24" s="19"/>
      <c r="AA24" s="19"/>
      <c r="AB24" s="19"/>
      <c r="AC24" s="22"/>
    </row>
    <row r="25" spans="1:29" ht="45" customHeight="1">
      <c r="A25" s="4">
        <v>710</v>
      </c>
      <c r="B25" s="9" t="s">
        <v>31</v>
      </c>
      <c r="C25" s="20">
        <f t="shared" si="0"/>
        <v>1300</v>
      </c>
      <c r="D25" s="19">
        <v>1300</v>
      </c>
      <c r="E25" s="19"/>
      <c r="F25" s="20">
        <f t="shared" si="1"/>
        <v>0</v>
      </c>
      <c r="G25" s="19"/>
      <c r="H25" s="19"/>
      <c r="I25" s="20">
        <f t="shared" si="2"/>
        <v>750</v>
      </c>
      <c r="J25" s="19">
        <v>504</v>
      </c>
      <c r="K25" s="19">
        <v>246</v>
      </c>
      <c r="L25" s="20">
        <f t="shared" si="3"/>
        <v>1378</v>
      </c>
      <c r="M25" s="19">
        <v>1366</v>
      </c>
      <c r="N25" s="19">
        <v>12</v>
      </c>
      <c r="O25" s="20">
        <f t="shared" si="4"/>
        <v>0</v>
      </c>
      <c r="P25" s="19"/>
      <c r="Q25" s="19"/>
      <c r="R25" s="20">
        <f t="shared" si="5"/>
        <v>0</v>
      </c>
      <c r="S25" s="19"/>
      <c r="T25" s="19"/>
      <c r="U25" s="20">
        <f t="shared" si="6"/>
        <v>0</v>
      </c>
      <c r="V25" s="19"/>
      <c r="W25" s="19"/>
      <c r="X25" s="20">
        <f t="shared" si="7"/>
        <v>0</v>
      </c>
      <c r="Y25" s="19"/>
      <c r="Z25" s="19"/>
      <c r="AA25" s="19"/>
      <c r="AB25" s="19"/>
      <c r="AC25" s="22"/>
    </row>
    <row r="26" spans="1:29" ht="45" customHeight="1">
      <c r="A26" s="4">
        <v>740</v>
      </c>
      <c r="B26" s="9" t="s">
        <v>32</v>
      </c>
      <c r="C26" s="20">
        <f t="shared" si="0"/>
        <v>1525</v>
      </c>
      <c r="D26" s="19">
        <v>1500</v>
      </c>
      <c r="E26" s="19">
        <v>25</v>
      </c>
      <c r="F26" s="20">
        <f t="shared" si="1"/>
        <v>0</v>
      </c>
      <c r="G26" s="19"/>
      <c r="H26" s="19"/>
      <c r="I26" s="20">
        <f t="shared" si="2"/>
        <v>0</v>
      </c>
      <c r="J26" s="19"/>
      <c r="K26" s="19"/>
      <c r="L26" s="20">
        <f t="shared" si="3"/>
        <v>513</v>
      </c>
      <c r="M26" s="19">
        <v>513</v>
      </c>
      <c r="N26" s="19"/>
      <c r="O26" s="20">
        <f t="shared" si="4"/>
        <v>0</v>
      </c>
      <c r="P26" s="19"/>
      <c r="Q26" s="19"/>
      <c r="R26" s="20">
        <f t="shared" si="5"/>
        <v>0</v>
      </c>
      <c r="S26" s="19"/>
      <c r="T26" s="19"/>
      <c r="U26" s="20">
        <f t="shared" si="6"/>
        <v>0</v>
      </c>
      <c r="V26" s="19"/>
      <c r="W26" s="19"/>
      <c r="X26" s="20">
        <f t="shared" si="7"/>
        <v>0</v>
      </c>
      <c r="Y26" s="19"/>
      <c r="Z26" s="19"/>
      <c r="AA26" s="19"/>
      <c r="AB26" s="19"/>
      <c r="AC26" s="22"/>
    </row>
    <row r="27" spans="1:29" ht="45" customHeight="1">
      <c r="A27" s="4">
        <v>690</v>
      </c>
      <c r="B27" s="9" t="s">
        <v>33</v>
      </c>
      <c r="C27" s="20">
        <f t="shared" si="0"/>
        <v>0</v>
      </c>
      <c r="D27" s="19"/>
      <c r="E27" s="19"/>
      <c r="F27" s="20">
        <f t="shared" si="1"/>
        <v>0</v>
      </c>
      <c r="G27" s="19"/>
      <c r="H27" s="19"/>
      <c r="I27" s="20">
        <f t="shared" si="2"/>
        <v>376</v>
      </c>
      <c r="J27" s="19">
        <v>376</v>
      </c>
      <c r="K27" s="19"/>
      <c r="L27" s="20">
        <f t="shared" si="3"/>
        <v>480</v>
      </c>
      <c r="M27" s="19">
        <v>480</v>
      </c>
      <c r="N27" s="19"/>
      <c r="O27" s="20">
        <f t="shared" si="4"/>
        <v>0</v>
      </c>
      <c r="P27" s="19"/>
      <c r="Q27" s="19"/>
      <c r="R27" s="20">
        <f t="shared" si="5"/>
        <v>0</v>
      </c>
      <c r="S27" s="19"/>
      <c r="T27" s="19"/>
      <c r="U27" s="20">
        <f t="shared" si="6"/>
        <v>0</v>
      </c>
      <c r="V27" s="19"/>
      <c r="W27" s="19"/>
      <c r="X27" s="20">
        <f t="shared" si="7"/>
        <v>0</v>
      </c>
      <c r="Y27" s="19"/>
      <c r="Z27" s="19"/>
      <c r="AA27" s="19"/>
      <c r="AB27" s="19"/>
      <c r="AC27" s="22"/>
    </row>
    <row r="28" spans="1:29" ht="45" customHeight="1">
      <c r="A28" s="4">
        <v>750</v>
      </c>
      <c r="B28" s="9" t="s">
        <v>34</v>
      </c>
      <c r="C28" s="20">
        <f t="shared" si="0"/>
        <v>0</v>
      </c>
      <c r="D28" s="19"/>
      <c r="E28" s="19"/>
      <c r="F28" s="20">
        <f t="shared" si="1"/>
        <v>0</v>
      </c>
      <c r="G28" s="19"/>
      <c r="H28" s="19"/>
      <c r="I28" s="20">
        <f t="shared" si="2"/>
        <v>0</v>
      </c>
      <c r="J28" s="19"/>
      <c r="K28" s="19"/>
      <c r="L28" s="20">
        <f t="shared" si="3"/>
        <v>158</v>
      </c>
      <c r="M28" s="19">
        <v>158</v>
      </c>
      <c r="N28" s="19"/>
      <c r="O28" s="20">
        <f t="shared" si="4"/>
        <v>0</v>
      </c>
      <c r="P28" s="19"/>
      <c r="Q28" s="19"/>
      <c r="R28" s="20">
        <f t="shared" si="5"/>
        <v>0</v>
      </c>
      <c r="S28" s="19"/>
      <c r="T28" s="19"/>
      <c r="U28" s="20">
        <f t="shared" si="6"/>
        <v>0</v>
      </c>
      <c r="V28" s="19"/>
      <c r="W28" s="19"/>
      <c r="X28" s="20">
        <f t="shared" si="7"/>
        <v>0</v>
      </c>
      <c r="Y28" s="19"/>
      <c r="Z28" s="19"/>
      <c r="AA28" s="19"/>
      <c r="AB28" s="19"/>
      <c r="AC28" s="22"/>
    </row>
    <row r="29" spans="1:29" ht="45" customHeight="1">
      <c r="A29" s="4">
        <v>760</v>
      </c>
      <c r="B29" s="9" t="s">
        <v>35</v>
      </c>
      <c r="C29" s="20">
        <f t="shared" si="0"/>
        <v>720</v>
      </c>
      <c r="D29" s="19">
        <v>720</v>
      </c>
      <c r="E29" s="19"/>
      <c r="F29" s="20">
        <f t="shared" si="1"/>
        <v>0</v>
      </c>
      <c r="G29" s="19"/>
      <c r="H29" s="19"/>
      <c r="I29" s="20">
        <f t="shared" si="2"/>
        <v>3300</v>
      </c>
      <c r="J29" s="19">
        <v>2700</v>
      </c>
      <c r="K29" s="19">
        <v>600</v>
      </c>
      <c r="L29" s="20">
        <f t="shared" si="3"/>
        <v>1262</v>
      </c>
      <c r="M29" s="19">
        <v>1242</v>
      </c>
      <c r="N29" s="19">
        <v>20</v>
      </c>
      <c r="O29" s="20">
        <f t="shared" si="4"/>
        <v>0</v>
      </c>
      <c r="P29" s="19"/>
      <c r="Q29" s="19"/>
      <c r="R29" s="20">
        <f t="shared" si="5"/>
        <v>0</v>
      </c>
      <c r="S29" s="19"/>
      <c r="T29" s="19"/>
      <c r="U29" s="20">
        <f t="shared" si="6"/>
        <v>0</v>
      </c>
      <c r="V29" s="19"/>
      <c r="W29" s="19"/>
      <c r="X29" s="20">
        <f t="shared" si="7"/>
        <v>0</v>
      </c>
      <c r="Y29" s="19"/>
      <c r="Z29" s="19"/>
      <c r="AA29" s="19"/>
      <c r="AB29" s="19"/>
      <c r="AC29" s="22"/>
    </row>
    <row r="30" spans="1:29" ht="45" customHeight="1">
      <c r="A30" s="4">
        <v>770</v>
      </c>
      <c r="B30" s="9" t="s">
        <v>36</v>
      </c>
      <c r="C30" s="20">
        <f t="shared" si="0"/>
        <v>0</v>
      </c>
      <c r="D30" s="19"/>
      <c r="E30" s="19"/>
      <c r="F30" s="20">
        <f t="shared" si="1"/>
        <v>0</v>
      </c>
      <c r="G30" s="19"/>
      <c r="H30" s="19"/>
      <c r="I30" s="20">
        <f t="shared" si="2"/>
        <v>0</v>
      </c>
      <c r="J30" s="19"/>
      <c r="K30" s="19"/>
      <c r="L30" s="20">
        <f t="shared" si="3"/>
        <v>210</v>
      </c>
      <c r="M30" s="19">
        <v>210</v>
      </c>
      <c r="N30" s="19"/>
      <c r="O30" s="20">
        <f t="shared" si="4"/>
        <v>0</v>
      </c>
      <c r="P30" s="19"/>
      <c r="Q30" s="19"/>
      <c r="R30" s="20">
        <f t="shared" si="5"/>
        <v>0</v>
      </c>
      <c r="S30" s="19"/>
      <c r="T30" s="19"/>
      <c r="U30" s="20">
        <f t="shared" si="6"/>
        <v>0</v>
      </c>
      <c r="V30" s="19"/>
      <c r="W30" s="19"/>
      <c r="X30" s="20">
        <f t="shared" si="7"/>
        <v>0</v>
      </c>
      <c r="Y30" s="19"/>
      <c r="Z30" s="19"/>
      <c r="AA30" s="19"/>
      <c r="AB30" s="19"/>
      <c r="AC30" s="22"/>
    </row>
    <row r="31" spans="1:29" ht="45" customHeight="1">
      <c r="A31" s="4">
        <v>780</v>
      </c>
      <c r="B31" s="9" t="s">
        <v>37</v>
      </c>
      <c r="C31" s="20">
        <f t="shared" si="0"/>
        <v>1200</v>
      </c>
      <c r="D31" s="19">
        <v>1180</v>
      </c>
      <c r="E31" s="19">
        <v>20</v>
      </c>
      <c r="F31" s="20">
        <f t="shared" si="1"/>
        <v>0</v>
      </c>
      <c r="G31" s="19"/>
      <c r="H31" s="19"/>
      <c r="I31" s="20">
        <f t="shared" si="2"/>
        <v>802</v>
      </c>
      <c r="J31" s="19">
        <v>617</v>
      </c>
      <c r="K31" s="19">
        <v>185</v>
      </c>
      <c r="L31" s="20">
        <f t="shared" si="3"/>
        <v>1200</v>
      </c>
      <c r="M31" s="19">
        <v>1175</v>
      </c>
      <c r="N31" s="19">
        <v>25</v>
      </c>
      <c r="O31" s="20">
        <f t="shared" si="4"/>
        <v>0</v>
      </c>
      <c r="P31" s="19"/>
      <c r="Q31" s="19"/>
      <c r="R31" s="20">
        <f t="shared" si="5"/>
        <v>0</v>
      </c>
      <c r="S31" s="19"/>
      <c r="T31" s="19"/>
      <c r="U31" s="20">
        <f t="shared" si="6"/>
        <v>0</v>
      </c>
      <c r="V31" s="19"/>
      <c r="W31" s="19"/>
      <c r="X31" s="20">
        <f t="shared" si="7"/>
        <v>0</v>
      </c>
      <c r="Y31" s="19"/>
      <c r="Z31" s="19"/>
      <c r="AA31" s="19"/>
      <c r="AB31" s="19"/>
      <c r="AC31" s="22"/>
    </row>
    <row r="32" spans="1:29" ht="45" customHeight="1">
      <c r="A32" s="4">
        <v>800</v>
      </c>
      <c r="B32" s="9" t="s">
        <v>38</v>
      </c>
      <c r="C32" s="20">
        <f t="shared" si="0"/>
        <v>53</v>
      </c>
      <c r="D32" s="19">
        <v>50</v>
      </c>
      <c r="E32" s="19">
        <v>3</v>
      </c>
      <c r="F32" s="20">
        <f t="shared" si="1"/>
        <v>0</v>
      </c>
      <c r="G32" s="19"/>
      <c r="H32" s="19"/>
      <c r="I32" s="20">
        <f t="shared" si="2"/>
        <v>997</v>
      </c>
      <c r="J32" s="19">
        <v>997</v>
      </c>
      <c r="K32" s="19"/>
      <c r="L32" s="20">
        <f t="shared" si="3"/>
        <v>600</v>
      </c>
      <c r="M32" s="19">
        <v>600</v>
      </c>
      <c r="N32" s="19"/>
      <c r="O32" s="20">
        <f t="shared" si="4"/>
        <v>0</v>
      </c>
      <c r="P32" s="19"/>
      <c r="Q32" s="19"/>
      <c r="R32" s="20">
        <f t="shared" si="5"/>
        <v>0</v>
      </c>
      <c r="S32" s="19"/>
      <c r="T32" s="19"/>
      <c r="U32" s="20">
        <f t="shared" si="6"/>
        <v>0</v>
      </c>
      <c r="V32" s="19"/>
      <c r="W32" s="19"/>
      <c r="X32" s="20">
        <f t="shared" si="7"/>
        <v>0</v>
      </c>
      <c r="Y32" s="19"/>
      <c r="Z32" s="19"/>
      <c r="AA32" s="19"/>
      <c r="AB32" s="19"/>
      <c r="AC32" s="22"/>
    </row>
    <row r="33" spans="1:29" ht="45" customHeight="1">
      <c r="A33" s="4">
        <v>790</v>
      </c>
      <c r="B33" s="9" t="s">
        <v>39</v>
      </c>
      <c r="C33" s="20">
        <f t="shared" si="0"/>
        <v>0</v>
      </c>
      <c r="D33" s="19"/>
      <c r="E33" s="19"/>
      <c r="F33" s="20">
        <f t="shared" si="1"/>
        <v>0</v>
      </c>
      <c r="G33" s="19"/>
      <c r="H33" s="19"/>
      <c r="I33" s="20">
        <f t="shared" si="2"/>
        <v>207</v>
      </c>
      <c r="J33" s="19">
        <v>207</v>
      </c>
      <c r="K33" s="19"/>
      <c r="L33" s="20">
        <f t="shared" si="3"/>
        <v>0</v>
      </c>
      <c r="M33" s="19"/>
      <c r="N33" s="19"/>
      <c r="O33" s="20">
        <f t="shared" si="4"/>
        <v>0</v>
      </c>
      <c r="P33" s="19"/>
      <c r="Q33" s="19"/>
      <c r="R33" s="20">
        <f t="shared" si="5"/>
        <v>0</v>
      </c>
      <c r="S33" s="19"/>
      <c r="T33" s="19"/>
      <c r="U33" s="20">
        <f t="shared" si="6"/>
        <v>0</v>
      </c>
      <c r="V33" s="19"/>
      <c r="W33" s="19"/>
      <c r="X33" s="20">
        <f t="shared" si="7"/>
        <v>0</v>
      </c>
      <c r="Y33" s="19"/>
      <c r="Z33" s="19"/>
      <c r="AA33" s="19"/>
      <c r="AB33" s="19"/>
      <c r="AC33" s="22"/>
    </row>
    <row r="34" spans="1:29" ht="45" customHeight="1">
      <c r="A34" s="4">
        <v>810</v>
      </c>
      <c r="B34" s="9" t="s">
        <v>40</v>
      </c>
      <c r="C34" s="20">
        <f t="shared" si="0"/>
        <v>2208</v>
      </c>
      <c r="D34" s="19">
        <v>2158</v>
      </c>
      <c r="E34" s="19">
        <v>50</v>
      </c>
      <c r="F34" s="20">
        <f t="shared" si="1"/>
        <v>0</v>
      </c>
      <c r="G34" s="19"/>
      <c r="H34" s="19"/>
      <c r="I34" s="20">
        <f t="shared" si="2"/>
        <v>763</v>
      </c>
      <c r="J34" s="19">
        <v>763</v>
      </c>
      <c r="K34" s="19"/>
      <c r="L34" s="20">
        <f t="shared" si="3"/>
        <v>750</v>
      </c>
      <c r="M34" s="19">
        <v>750</v>
      </c>
      <c r="N34" s="19"/>
      <c r="O34" s="20">
        <f t="shared" si="4"/>
        <v>0</v>
      </c>
      <c r="P34" s="19"/>
      <c r="Q34" s="19"/>
      <c r="R34" s="20">
        <f t="shared" si="5"/>
        <v>0</v>
      </c>
      <c r="S34" s="19"/>
      <c r="T34" s="19"/>
      <c r="U34" s="20">
        <f t="shared" si="6"/>
        <v>0</v>
      </c>
      <c r="V34" s="19"/>
      <c r="W34" s="19"/>
      <c r="X34" s="20">
        <f t="shared" si="7"/>
        <v>0</v>
      </c>
      <c r="Y34" s="19"/>
      <c r="Z34" s="19"/>
      <c r="AA34" s="19"/>
      <c r="AB34" s="19"/>
      <c r="AC34" s="22"/>
    </row>
    <row r="35" spans="1:29" ht="45" customHeight="1">
      <c r="A35" s="4">
        <v>830</v>
      </c>
      <c r="B35" s="9" t="s">
        <v>41</v>
      </c>
      <c r="C35" s="20">
        <f t="shared" si="0"/>
        <v>0</v>
      </c>
      <c r="D35" s="19"/>
      <c r="E35" s="19"/>
      <c r="F35" s="20">
        <f t="shared" si="1"/>
        <v>0</v>
      </c>
      <c r="G35" s="19"/>
      <c r="H35" s="19"/>
      <c r="I35" s="20">
        <f t="shared" si="2"/>
        <v>0</v>
      </c>
      <c r="J35" s="19"/>
      <c r="K35" s="19"/>
      <c r="L35" s="20">
        <f t="shared" si="3"/>
        <v>502</v>
      </c>
      <c r="M35" s="19">
        <v>478</v>
      </c>
      <c r="N35" s="19">
        <v>24</v>
      </c>
      <c r="O35" s="20">
        <f t="shared" si="4"/>
        <v>0</v>
      </c>
      <c r="P35" s="19"/>
      <c r="Q35" s="19"/>
      <c r="R35" s="20">
        <f t="shared" si="5"/>
        <v>0</v>
      </c>
      <c r="S35" s="19"/>
      <c r="T35" s="19"/>
      <c r="U35" s="20">
        <f t="shared" si="6"/>
        <v>0</v>
      </c>
      <c r="V35" s="19"/>
      <c r="W35" s="19"/>
      <c r="X35" s="20">
        <f t="shared" si="7"/>
        <v>0</v>
      </c>
      <c r="Y35" s="19"/>
      <c r="Z35" s="19"/>
      <c r="AA35" s="19"/>
      <c r="AB35" s="19"/>
      <c r="AC35" s="22"/>
    </row>
    <row r="36" spans="1:29" ht="45" customHeight="1">
      <c r="A36" s="4">
        <v>250</v>
      </c>
      <c r="B36" s="9" t="s">
        <v>42</v>
      </c>
      <c r="C36" s="20">
        <f t="shared" si="0"/>
        <v>1900</v>
      </c>
      <c r="D36" s="19">
        <v>1900</v>
      </c>
      <c r="E36" s="19"/>
      <c r="F36" s="20">
        <f t="shared" si="1"/>
        <v>0</v>
      </c>
      <c r="G36" s="19"/>
      <c r="H36" s="19"/>
      <c r="I36" s="20">
        <f t="shared" si="2"/>
        <v>853</v>
      </c>
      <c r="J36" s="19">
        <v>837</v>
      </c>
      <c r="K36" s="19">
        <v>16</v>
      </c>
      <c r="L36" s="20">
        <f t="shared" si="3"/>
        <v>685</v>
      </c>
      <c r="M36" s="19">
        <v>685</v>
      </c>
      <c r="N36" s="19"/>
      <c r="O36" s="20">
        <f t="shared" si="4"/>
        <v>0</v>
      </c>
      <c r="P36" s="19"/>
      <c r="Q36" s="19"/>
      <c r="R36" s="20">
        <f t="shared" si="5"/>
        <v>0</v>
      </c>
      <c r="S36" s="19"/>
      <c r="T36" s="19"/>
      <c r="U36" s="20">
        <f t="shared" si="6"/>
        <v>0</v>
      </c>
      <c r="V36" s="19"/>
      <c r="W36" s="19"/>
      <c r="X36" s="20">
        <f t="shared" si="7"/>
        <v>0</v>
      </c>
      <c r="Y36" s="19"/>
      <c r="Z36" s="19"/>
      <c r="AA36" s="19"/>
      <c r="AB36" s="19"/>
      <c r="AC36" s="22"/>
    </row>
    <row r="37" spans="1:29" ht="45" customHeight="1">
      <c r="A37" s="4">
        <v>860</v>
      </c>
      <c r="B37" s="9" t="s">
        <v>43</v>
      </c>
      <c r="C37" s="20">
        <f t="shared" si="0"/>
        <v>0</v>
      </c>
      <c r="D37" s="19"/>
      <c r="E37" s="19"/>
      <c r="F37" s="20">
        <f t="shared" si="1"/>
        <v>0</v>
      </c>
      <c r="G37" s="19"/>
      <c r="H37" s="19"/>
      <c r="I37" s="20">
        <f t="shared" si="2"/>
        <v>201</v>
      </c>
      <c r="J37" s="19">
        <v>16</v>
      </c>
      <c r="K37" s="19">
        <v>185</v>
      </c>
      <c r="L37" s="20">
        <f t="shared" si="3"/>
        <v>789</v>
      </c>
      <c r="M37" s="19">
        <v>786</v>
      </c>
      <c r="N37" s="19">
        <v>3</v>
      </c>
      <c r="O37" s="20">
        <f t="shared" si="4"/>
        <v>0</v>
      </c>
      <c r="P37" s="19"/>
      <c r="Q37" s="19"/>
      <c r="R37" s="20">
        <f t="shared" si="5"/>
        <v>0</v>
      </c>
      <c r="S37" s="19"/>
      <c r="T37" s="19"/>
      <c r="U37" s="20">
        <f t="shared" si="6"/>
        <v>0</v>
      </c>
      <c r="V37" s="19"/>
      <c r="W37" s="19"/>
      <c r="X37" s="20">
        <f t="shared" si="7"/>
        <v>0</v>
      </c>
      <c r="Y37" s="19"/>
      <c r="Z37" s="19"/>
      <c r="AA37" s="19"/>
      <c r="AB37" s="19"/>
      <c r="AC37" s="22"/>
    </row>
    <row r="38" spans="1:29" ht="45" customHeight="1">
      <c r="A38" s="4">
        <v>840</v>
      </c>
      <c r="B38" s="9" t="s">
        <v>44</v>
      </c>
      <c r="C38" s="20">
        <f t="shared" si="0"/>
        <v>0</v>
      </c>
      <c r="D38" s="19"/>
      <c r="E38" s="19"/>
      <c r="F38" s="20">
        <f t="shared" si="1"/>
        <v>0</v>
      </c>
      <c r="G38" s="19"/>
      <c r="H38" s="19"/>
      <c r="I38" s="20">
        <f t="shared" si="2"/>
        <v>0</v>
      </c>
      <c r="J38" s="19"/>
      <c r="K38" s="19"/>
      <c r="L38" s="20">
        <f t="shared" si="3"/>
        <v>350</v>
      </c>
      <c r="M38" s="19">
        <v>350</v>
      </c>
      <c r="N38" s="19"/>
      <c r="O38" s="20">
        <f t="shared" si="4"/>
        <v>0</v>
      </c>
      <c r="P38" s="19"/>
      <c r="Q38" s="19"/>
      <c r="R38" s="20">
        <f t="shared" si="5"/>
        <v>0</v>
      </c>
      <c r="S38" s="19"/>
      <c r="T38" s="19"/>
      <c r="U38" s="20">
        <f t="shared" si="6"/>
        <v>0</v>
      </c>
      <c r="V38" s="19"/>
      <c r="W38" s="19"/>
      <c r="X38" s="20">
        <f t="shared" si="7"/>
        <v>0</v>
      </c>
      <c r="Y38" s="19"/>
      <c r="Z38" s="19"/>
      <c r="AA38" s="19"/>
      <c r="AB38" s="19"/>
      <c r="AC38" s="22"/>
    </row>
    <row r="39" spans="1:29" ht="45" customHeight="1">
      <c r="A39" s="4">
        <v>850</v>
      </c>
      <c r="B39" s="9" t="s">
        <v>45</v>
      </c>
      <c r="C39" s="20">
        <f t="shared" si="0"/>
        <v>0</v>
      </c>
      <c r="D39" s="19"/>
      <c r="E39" s="19"/>
      <c r="F39" s="20">
        <f t="shared" si="1"/>
        <v>0</v>
      </c>
      <c r="G39" s="19"/>
      <c r="H39" s="19"/>
      <c r="I39" s="20">
        <f t="shared" si="2"/>
        <v>2081</v>
      </c>
      <c r="J39" s="19">
        <v>1283</v>
      </c>
      <c r="K39" s="19">
        <v>798</v>
      </c>
      <c r="L39" s="20">
        <f t="shared" si="3"/>
        <v>600</v>
      </c>
      <c r="M39" s="19">
        <v>600</v>
      </c>
      <c r="N39" s="19"/>
      <c r="O39" s="20">
        <f t="shared" si="4"/>
        <v>0</v>
      </c>
      <c r="P39" s="19"/>
      <c r="Q39" s="19"/>
      <c r="R39" s="20">
        <f t="shared" si="5"/>
        <v>0</v>
      </c>
      <c r="S39" s="19"/>
      <c r="T39" s="19"/>
      <c r="U39" s="20">
        <f t="shared" si="6"/>
        <v>0</v>
      </c>
      <c r="V39" s="19"/>
      <c r="W39" s="19"/>
      <c r="X39" s="20">
        <f t="shared" si="7"/>
        <v>0</v>
      </c>
      <c r="Y39" s="19"/>
      <c r="Z39" s="19"/>
      <c r="AA39" s="19"/>
      <c r="AB39" s="19"/>
      <c r="AC39" s="22"/>
    </row>
    <row r="40" spans="1:29" ht="45" customHeight="1">
      <c r="A40" s="4">
        <v>720</v>
      </c>
      <c r="B40" s="9" t="s">
        <v>46</v>
      </c>
      <c r="C40" s="20">
        <f t="shared" si="0"/>
        <v>0</v>
      </c>
      <c r="D40" s="19"/>
      <c r="E40" s="19"/>
      <c r="F40" s="20">
        <f t="shared" si="1"/>
        <v>0</v>
      </c>
      <c r="G40" s="19"/>
      <c r="H40" s="19"/>
      <c r="I40" s="20">
        <f t="shared" si="2"/>
        <v>374</v>
      </c>
      <c r="J40" s="19">
        <v>284</v>
      </c>
      <c r="K40" s="19">
        <v>90</v>
      </c>
      <c r="L40" s="20">
        <f t="shared" si="3"/>
        <v>0</v>
      </c>
      <c r="M40" s="19"/>
      <c r="N40" s="19"/>
      <c r="O40" s="20">
        <f t="shared" si="4"/>
        <v>0</v>
      </c>
      <c r="P40" s="19"/>
      <c r="Q40" s="19"/>
      <c r="R40" s="20">
        <f t="shared" si="5"/>
        <v>0</v>
      </c>
      <c r="S40" s="19"/>
      <c r="T40" s="19"/>
      <c r="U40" s="20">
        <f t="shared" si="6"/>
        <v>0</v>
      </c>
      <c r="V40" s="19"/>
      <c r="W40" s="19"/>
      <c r="X40" s="20">
        <f t="shared" si="7"/>
        <v>0</v>
      </c>
      <c r="Y40" s="19"/>
      <c r="Z40" s="19"/>
      <c r="AA40" s="19"/>
      <c r="AB40" s="19"/>
      <c r="AC40" s="22"/>
    </row>
    <row r="41" spans="1:29" ht="45" customHeight="1">
      <c r="A41" s="4">
        <v>880</v>
      </c>
      <c r="B41" s="9" t="s">
        <v>47</v>
      </c>
      <c r="C41" s="20">
        <f t="shared" si="0"/>
        <v>0</v>
      </c>
      <c r="D41" s="19"/>
      <c r="E41" s="19"/>
      <c r="F41" s="20">
        <f t="shared" si="1"/>
        <v>0</v>
      </c>
      <c r="G41" s="19"/>
      <c r="H41" s="19"/>
      <c r="I41" s="20">
        <f t="shared" si="2"/>
        <v>1685</v>
      </c>
      <c r="J41" s="19">
        <v>1685</v>
      </c>
      <c r="K41" s="19"/>
      <c r="L41" s="20">
        <f t="shared" si="3"/>
        <v>220</v>
      </c>
      <c r="M41" s="19">
        <v>220</v>
      </c>
      <c r="N41" s="19"/>
      <c r="O41" s="20">
        <f t="shared" si="4"/>
        <v>0</v>
      </c>
      <c r="P41" s="19"/>
      <c r="Q41" s="19"/>
      <c r="R41" s="20">
        <f t="shared" si="5"/>
        <v>0</v>
      </c>
      <c r="S41" s="19"/>
      <c r="T41" s="19"/>
      <c r="U41" s="20">
        <f t="shared" si="6"/>
        <v>0</v>
      </c>
      <c r="V41" s="19"/>
      <c r="W41" s="19"/>
      <c r="X41" s="20">
        <f t="shared" si="7"/>
        <v>0</v>
      </c>
      <c r="Y41" s="19"/>
      <c r="Z41" s="19"/>
      <c r="AA41" s="19"/>
      <c r="AB41" s="19"/>
      <c r="AC41" s="22"/>
    </row>
    <row r="42" spans="1:29" ht="45" customHeight="1">
      <c r="A42" s="4">
        <v>320</v>
      </c>
      <c r="B42" s="9" t="s">
        <v>48</v>
      </c>
      <c r="C42" s="20">
        <f t="shared" si="0"/>
        <v>3420</v>
      </c>
      <c r="D42" s="19">
        <v>3405</v>
      </c>
      <c r="E42" s="19">
        <v>15</v>
      </c>
      <c r="F42" s="20">
        <f t="shared" si="1"/>
        <v>771</v>
      </c>
      <c r="G42" s="19">
        <v>754</v>
      </c>
      <c r="H42" s="19">
        <v>17</v>
      </c>
      <c r="I42" s="20">
        <f t="shared" si="2"/>
        <v>2120</v>
      </c>
      <c r="J42" s="19">
        <v>2120</v>
      </c>
      <c r="K42" s="19"/>
      <c r="L42" s="20">
        <f t="shared" si="3"/>
        <v>1300</v>
      </c>
      <c r="M42" s="19">
        <v>1300</v>
      </c>
      <c r="N42" s="19"/>
      <c r="O42" s="20">
        <f t="shared" si="4"/>
        <v>0</v>
      </c>
      <c r="P42" s="19"/>
      <c r="Q42" s="19"/>
      <c r="R42" s="20">
        <f t="shared" si="5"/>
        <v>1440</v>
      </c>
      <c r="S42" s="19">
        <v>1440</v>
      </c>
      <c r="T42" s="19"/>
      <c r="U42" s="20">
        <f t="shared" si="6"/>
        <v>0</v>
      </c>
      <c r="V42" s="19"/>
      <c r="W42" s="19"/>
      <c r="X42" s="20">
        <f t="shared" si="7"/>
        <v>0</v>
      </c>
      <c r="Y42" s="19"/>
      <c r="Z42" s="19"/>
      <c r="AA42" s="19"/>
      <c r="AB42" s="19"/>
      <c r="AC42" s="22"/>
    </row>
    <row r="43" spans="1:29" ht="45" customHeight="1">
      <c r="A43" s="4">
        <v>270</v>
      </c>
      <c r="B43" s="9" t="s">
        <v>49</v>
      </c>
      <c r="C43" s="20">
        <f t="shared" si="0"/>
        <v>1200</v>
      </c>
      <c r="D43" s="19">
        <v>1200</v>
      </c>
      <c r="E43" s="19"/>
      <c r="F43" s="20">
        <f t="shared" si="1"/>
        <v>1050</v>
      </c>
      <c r="G43" s="19">
        <v>1050</v>
      </c>
      <c r="H43" s="19"/>
      <c r="I43" s="20">
        <f t="shared" si="2"/>
        <v>1445</v>
      </c>
      <c r="J43" s="19">
        <v>1445</v>
      </c>
      <c r="K43" s="19"/>
      <c r="L43" s="20">
        <f t="shared" si="3"/>
        <v>150</v>
      </c>
      <c r="M43" s="19">
        <v>150</v>
      </c>
      <c r="N43" s="19"/>
      <c r="O43" s="20">
        <f t="shared" si="4"/>
        <v>0</v>
      </c>
      <c r="P43" s="19"/>
      <c r="Q43" s="19"/>
      <c r="R43" s="20">
        <f t="shared" si="5"/>
        <v>0</v>
      </c>
      <c r="S43" s="19"/>
      <c r="T43" s="19"/>
      <c r="U43" s="20">
        <f t="shared" si="6"/>
        <v>0</v>
      </c>
      <c r="V43" s="19"/>
      <c r="W43" s="19"/>
      <c r="X43" s="20">
        <f t="shared" si="7"/>
        <v>0</v>
      </c>
      <c r="Y43" s="19"/>
      <c r="Z43" s="19"/>
      <c r="AA43" s="19"/>
      <c r="AB43" s="19"/>
      <c r="AC43" s="22"/>
    </row>
    <row r="44" spans="1:29" ht="45" customHeight="1">
      <c r="A44" s="4">
        <v>300</v>
      </c>
      <c r="B44" s="9" t="s">
        <v>50</v>
      </c>
      <c r="C44" s="20">
        <f t="shared" si="0"/>
        <v>1000</v>
      </c>
      <c r="D44" s="19"/>
      <c r="E44" s="19">
        <v>1000</v>
      </c>
      <c r="F44" s="20">
        <f t="shared" si="1"/>
        <v>0</v>
      </c>
      <c r="G44" s="19"/>
      <c r="H44" s="19"/>
      <c r="I44" s="20">
        <f t="shared" si="2"/>
        <v>1816</v>
      </c>
      <c r="J44" s="19"/>
      <c r="K44" s="19">
        <v>1816</v>
      </c>
      <c r="L44" s="20">
        <f t="shared" si="3"/>
        <v>500</v>
      </c>
      <c r="M44" s="19"/>
      <c r="N44" s="19">
        <v>500</v>
      </c>
      <c r="O44" s="20">
        <f t="shared" si="4"/>
        <v>0</v>
      </c>
      <c r="P44" s="19"/>
      <c r="Q44" s="19"/>
      <c r="R44" s="20">
        <f t="shared" si="5"/>
        <v>0</v>
      </c>
      <c r="S44" s="19"/>
      <c r="T44" s="19"/>
      <c r="U44" s="20">
        <f t="shared" si="6"/>
        <v>0</v>
      </c>
      <c r="V44" s="19"/>
      <c r="W44" s="19"/>
      <c r="X44" s="20">
        <f t="shared" si="7"/>
        <v>0</v>
      </c>
      <c r="Y44" s="19"/>
      <c r="Z44" s="19"/>
      <c r="AA44" s="19"/>
      <c r="AB44" s="19"/>
      <c r="AC44" s="22"/>
    </row>
    <row r="45" spans="1:29" ht="45" customHeight="1">
      <c r="A45" s="4">
        <v>310</v>
      </c>
      <c r="B45" s="9" t="s">
        <v>51</v>
      </c>
      <c r="C45" s="20">
        <f t="shared" si="0"/>
        <v>0</v>
      </c>
      <c r="D45" s="19"/>
      <c r="E45" s="19"/>
      <c r="F45" s="20">
        <f t="shared" si="1"/>
        <v>0</v>
      </c>
      <c r="G45" s="19"/>
      <c r="H45" s="19"/>
      <c r="I45" s="20">
        <f t="shared" si="2"/>
        <v>5708</v>
      </c>
      <c r="J45" s="19">
        <v>4748</v>
      </c>
      <c r="K45" s="19">
        <v>960</v>
      </c>
      <c r="L45" s="20">
        <f t="shared" si="3"/>
        <v>1601</v>
      </c>
      <c r="M45" s="19">
        <v>1572</v>
      </c>
      <c r="N45" s="19">
        <v>29</v>
      </c>
      <c r="O45" s="20">
        <f t="shared" si="4"/>
        <v>0</v>
      </c>
      <c r="P45" s="19"/>
      <c r="Q45" s="19"/>
      <c r="R45" s="20">
        <f t="shared" si="5"/>
        <v>0</v>
      </c>
      <c r="S45" s="19"/>
      <c r="T45" s="19"/>
      <c r="U45" s="20">
        <f t="shared" si="6"/>
        <v>0</v>
      </c>
      <c r="V45" s="19"/>
      <c r="W45" s="19"/>
      <c r="X45" s="20">
        <f t="shared" si="7"/>
        <v>0</v>
      </c>
      <c r="Y45" s="19"/>
      <c r="Z45" s="19"/>
      <c r="AA45" s="19"/>
      <c r="AB45" s="19"/>
      <c r="AC45" s="22"/>
    </row>
    <row r="46" spans="1:29" ht="45" customHeight="1">
      <c r="A46" s="4">
        <v>321</v>
      </c>
      <c r="B46" s="9" t="s">
        <v>52</v>
      </c>
      <c r="C46" s="20">
        <f t="shared" si="0"/>
        <v>4957</v>
      </c>
      <c r="D46" s="19">
        <v>4957</v>
      </c>
      <c r="E46" s="19"/>
      <c r="F46" s="20">
        <f t="shared" si="1"/>
        <v>0</v>
      </c>
      <c r="G46" s="19"/>
      <c r="H46" s="19"/>
      <c r="I46" s="20">
        <f t="shared" si="2"/>
        <v>1756</v>
      </c>
      <c r="J46" s="19">
        <v>1756</v>
      </c>
      <c r="K46" s="19"/>
      <c r="L46" s="20">
        <f t="shared" si="3"/>
        <v>2500</v>
      </c>
      <c r="M46" s="19">
        <v>2500</v>
      </c>
      <c r="N46" s="19"/>
      <c r="O46" s="20">
        <f t="shared" si="4"/>
        <v>0</v>
      </c>
      <c r="P46" s="19"/>
      <c r="Q46" s="19"/>
      <c r="R46" s="20">
        <f t="shared" si="5"/>
        <v>0</v>
      </c>
      <c r="S46" s="19"/>
      <c r="T46" s="19"/>
      <c r="U46" s="20">
        <f t="shared" si="6"/>
        <v>0</v>
      </c>
      <c r="V46" s="19"/>
      <c r="W46" s="19"/>
      <c r="X46" s="20">
        <f t="shared" si="7"/>
        <v>0</v>
      </c>
      <c r="Y46" s="19"/>
      <c r="Z46" s="19"/>
      <c r="AA46" s="19"/>
      <c r="AB46" s="19"/>
      <c r="AC46" s="22"/>
    </row>
    <row r="47" spans="1:29" ht="45" customHeight="1">
      <c r="A47" s="4">
        <v>301</v>
      </c>
      <c r="B47" s="9" t="s">
        <v>53</v>
      </c>
      <c r="C47" s="20">
        <f t="shared" si="0"/>
        <v>0</v>
      </c>
      <c r="D47" s="19"/>
      <c r="E47" s="19"/>
      <c r="F47" s="20">
        <f t="shared" si="1"/>
        <v>0</v>
      </c>
      <c r="G47" s="19"/>
      <c r="H47" s="19"/>
      <c r="I47" s="20">
        <f t="shared" si="2"/>
        <v>884</v>
      </c>
      <c r="J47" s="19">
        <v>884</v>
      </c>
      <c r="K47" s="19"/>
      <c r="L47" s="20">
        <f t="shared" si="3"/>
        <v>774</v>
      </c>
      <c r="M47" s="19">
        <v>774</v>
      </c>
      <c r="N47" s="19"/>
      <c r="O47" s="20">
        <f t="shared" si="4"/>
        <v>0</v>
      </c>
      <c r="P47" s="19"/>
      <c r="Q47" s="19"/>
      <c r="R47" s="20">
        <f t="shared" si="5"/>
        <v>0</v>
      </c>
      <c r="S47" s="19"/>
      <c r="T47" s="19"/>
      <c r="U47" s="20">
        <f t="shared" si="6"/>
        <v>0</v>
      </c>
      <c r="V47" s="19"/>
      <c r="W47" s="19"/>
      <c r="X47" s="20">
        <f t="shared" si="7"/>
        <v>0</v>
      </c>
      <c r="Y47" s="19"/>
      <c r="Z47" s="19"/>
      <c r="AA47" s="19"/>
      <c r="AB47" s="19"/>
      <c r="AC47" s="22"/>
    </row>
    <row r="48" spans="1:29" ht="45" customHeight="1">
      <c r="A48" s="4">
        <v>302</v>
      </c>
      <c r="B48" s="9" t="s">
        <v>54</v>
      </c>
      <c r="C48" s="20">
        <f t="shared" si="0"/>
        <v>0</v>
      </c>
      <c r="D48" s="19"/>
      <c r="E48" s="19"/>
      <c r="F48" s="20">
        <f t="shared" si="1"/>
        <v>0</v>
      </c>
      <c r="G48" s="19"/>
      <c r="H48" s="19"/>
      <c r="I48" s="20">
        <f t="shared" si="2"/>
        <v>2237</v>
      </c>
      <c r="J48" s="19">
        <v>2237</v>
      </c>
      <c r="K48" s="19"/>
      <c r="L48" s="20">
        <f t="shared" si="3"/>
        <v>2529</v>
      </c>
      <c r="M48" s="19">
        <v>2529</v>
      </c>
      <c r="N48" s="19"/>
      <c r="O48" s="20">
        <f t="shared" si="4"/>
        <v>0</v>
      </c>
      <c r="P48" s="19"/>
      <c r="Q48" s="19"/>
      <c r="R48" s="20">
        <f t="shared" si="5"/>
        <v>0</v>
      </c>
      <c r="S48" s="19"/>
      <c r="T48" s="19"/>
      <c r="U48" s="20">
        <f t="shared" si="6"/>
        <v>0</v>
      </c>
      <c r="V48" s="19"/>
      <c r="W48" s="19"/>
      <c r="X48" s="20">
        <f t="shared" si="7"/>
        <v>0</v>
      </c>
      <c r="Y48" s="19"/>
      <c r="Z48" s="19"/>
      <c r="AA48" s="19"/>
      <c r="AB48" s="19"/>
      <c r="AC48" s="22"/>
    </row>
    <row r="49" spans="1:30" ht="51.75" customHeight="1">
      <c r="A49" s="4">
        <v>60</v>
      </c>
      <c r="B49" s="9" t="s">
        <v>89</v>
      </c>
      <c r="C49" s="20">
        <f t="shared" si="0"/>
        <v>4499</v>
      </c>
      <c r="D49" s="19">
        <v>4499</v>
      </c>
      <c r="E49" s="19"/>
      <c r="F49" s="20">
        <f t="shared" si="1"/>
        <v>733</v>
      </c>
      <c r="G49" s="19">
        <v>733</v>
      </c>
      <c r="H49" s="19"/>
      <c r="I49" s="20">
        <f t="shared" si="2"/>
        <v>6073</v>
      </c>
      <c r="J49" s="19">
        <v>6073</v>
      </c>
      <c r="K49" s="19"/>
      <c r="L49" s="20">
        <f t="shared" si="3"/>
        <v>1594</v>
      </c>
      <c r="M49" s="19">
        <v>1594</v>
      </c>
      <c r="N49" s="19"/>
      <c r="O49" s="20">
        <f t="shared" si="4"/>
        <v>0</v>
      </c>
      <c r="P49" s="19"/>
      <c r="Q49" s="19"/>
      <c r="R49" s="20">
        <f t="shared" si="5"/>
        <v>165</v>
      </c>
      <c r="S49" s="19">
        <v>165</v>
      </c>
      <c r="T49" s="19"/>
      <c r="U49" s="20">
        <f t="shared" si="6"/>
        <v>0</v>
      </c>
      <c r="V49" s="19"/>
      <c r="W49" s="19"/>
      <c r="X49" s="20">
        <f t="shared" si="7"/>
        <v>0</v>
      </c>
      <c r="Y49" s="19"/>
      <c r="Z49" s="19"/>
      <c r="AA49" s="19"/>
      <c r="AB49" s="19"/>
      <c r="AC49" s="22"/>
    </row>
    <row r="50" spans="1:30" ht="45" customHeight="1">
      <c r="A50" s="4">
        <v>70</v>
      </c>
      <c r="B50" s="9" t="s">
        <v>55</v>
      </c>
      <c r="C50" s="20">
        <f t="shared" si="0"/>
        <v>1980</v>
      </c>
      <c r="D50" s="19">
        <v>1980</v>
      </c>
      <c r="E50" s="19"/>
      <c r="F50" s="20">
        <f t="shared" si="1"/>
        <v>1884</v>
      </c>
      <c r="G50" s="19">
        <v>1884</v>
      </c>
      <c r="H50" s="19"/>
      <c r="I50" s="20">
        <f t="shared" si="2"/>
        <v>4997</v>
      </c>
      <c r="J50" s="19">
        <v>4997</v>
      </c>
      <c r="K50" s="19"/>
      <c r="L50" s="20">
        <f t="shared" si="3"/>
        <v>884</v>
      </c>
      <c r="M50" s="19">
        <v>884</v>
      </c>
      <c r="N50" s="19"/>
      <c r="O50" s="20">
        <f t="shared" si="4"/>
        <v>0</v>
      </c>
      <c r="P50" s="19"/>
      <c r="Q50" s="19"/>
      <c r="R50" s="20">
        <f t="shared" si="5"/>
        <v>217</v>
      </c>
      <c r="S50" s="19">
        <v>217</v>
      </c>
      <c r="T50" s="19"/>
      <c r="U50" s="20">
        <f t="shared" si="6"/>
        <v>0</v>
      </c>
      <c r="V50" s="19"/>
      <c r="W50" s="19"/>
      <c r="X50" s="20">
        <f t="shared" si="7"/>
        <v>0</v>
      </c>
      <c r="Y50" s="19"/>
      <c r="Z50" s="19"/>
      <c r="AA50" s="19"/>
      <c r="AB50" s="19"/>
      <c r="AC50" s="22"/>
    </row>
    <row r="51" spans="1:30" ht="45" customHeight="1">
      <c r="A51" s="4">
        <v>190</v>
      </c>
      <c r="B51" s="9" t="s">
        <v>56</v>
      </c>
      <c r="C51" s="20">
        <f t="shared" si="0"/>
        <v>0</v>
      </c>
      <c r="D51" s="19"/>
      <c r="E51" s="19"/>
      <c r="F51" s="20">
        <f t="shared" si="1"/>
        <v>0</v>
      </c>
      <c r="G51" s="19"/>
      <c r="H51" s="19"/>
      <c r="I51" s="20">
        <f t="shared" si="2"/>
        <v>4808</v>
      </c>
      <c r="J51" s="19">
        <v>4808</v>
      </c>
      <c r="K51" s="19"/>
      <c r="L51" s="20">
        <f t="shared" si="3"/>
        <v>2091</v>
      </c>
      <c r="M51" s="19">
        <v>2091</v>
      </c>
      <c r="N51" s="19"/>
      <c r="O51" s="20">
        <f t="shared" si="4"/>
        <v>0</v>
      </c>
      <c r="P51" s="19"/>
      <c r="Q51" s="19"/>
      <c r="R51" s="20">
        <f t="shared" si="5"/>
        <v>0</v>
      </c>
      <c r="S51" s="19"/>
      <c r="T51" s="19"/>
      <c r="U51" s="20">
        <f t="shared" si="6"/>
        <v>0</v>
      </c>
      <c r="V51" s="19"/>
      <c r="W51" s="19"/>
      <c r="X51" s="20">
        <f t="shared" si="7"/>
        <v>0</v>
      </c>
      <c r="Y51" s="19"/>
      <c r="Z51" s="19"/>
      <c r="AA51" s="19"/>
      <c r="AB51" s="19"/>
      <c r="AC51" s="22"/>
    </row>
    <row r="52" spans="1:30" s="2" customFormat="1" ht="45" customHeight="1">
      <c r="A52" s="2">
        <v>666</v>
      </c>
      <c r="B52" s="9" t="s">
        <v>57</v>
      </c>
      <c r="C52" s="20">
        <f t="shared" si="0"/>
        <v>0</v>
      </c>
      <c r="D52" s="19"/>
      <c r="E52" s="19"/>
      <c r="F52" s="20">
        <f t="shared" si="1"/>
        <v>550</v>
      </c>
      <c r="G52" s="19">
        <v>550</v>
      </c>
      <c r="H52" s="19"/>
      <c r="I52" s="20">
        <f t="shared" si="2"/>
        <v>0</v>
      </c>
      <c r="J52" s="19"/>
      <c r="K52" s="19"/>
      <c r="L52" s="20">
        <f t="shared" si="3"/>
        <v>0</v>
      </c>
      <c r="M52" s="19"/>
      <c r="N52" s="19"/>
      <c r="O52" s="20">
        <f t="shared" si="4"/>
        <v>0</v>
      </c>
      <c r="P52" s="19"/>
      <c r="Q52" s="19"/>
      <c r="R52" s="20">
        <f t="shared" si="5"/>
        <v>0</v>
      </c>
      <c r="S52" s="19"/>
      <c r="T52" s="19"/>
      <c r="U52" s="20">
        <f t="shared" si="6"/>
        <v>0</v>
      </c>
      <c r="V52" s="19"/>
      <c r="W52" s="19"/>
      <c r="X52" s="20">
        <f t="shared" si="7"/>
        <v>0</v>
      </c>
      <c r="Y52" s="19"/>
      <c r="Z52" s="19"/>
      <c r="AA52" s="19"/>
      <c r="AB52" s="19"/>
      <c r="AC52" s="22"/>
      <c r="AD52" s="23"/>
    </row>
    <row r="53" spans="1:30" ht="45" customHeight="1">
      <c r="A53" s="4">
        <v>110</v>
      </c>
      <c r="B53" s="9" t="s">
        <v>58</v>
      </c>
      <c r="C53" s="20">
        <f t="shared" si="0"/>
        <v>2000</v>
      </c>
      <c r="D53" s="19">
        <v>2000</v>
      </c>
      <c r="E53" s="19"/>
      <c r="F53" s="20">
        <f t="shared" si="1"/>
        <v>800</v>
      </c>
      <c r="G53" s="19">
        <v>800</v>
      </c>
      <c r="H53" s="19"/>
      <c r="I53" s="20">
        <f t="shared" si="2"/>
        <v>4755</v>
      </c>
      <c r="J53" s="19">
        <v>4755</v>
      </c>
      <c r="K53" s="19"/>
      <c r="L53" s="20">
        <f t="shared" si="3"/>
        <v>2072</v>
      </c>
      <c r="M53" s="19">
        <v>2072</v>
      </c>
      <c r="N53" s="19"/>
      <c r="O53" s="20">
        <f t="shared" si="4"/>
        <v>0</v>
      </c>
      <c r="P53" s="19"/>
      <c r="Q53" s="19"/>
      <c r="R53" s="20">
        <f t="shared" si="5"/>
        <v>270</v>
      </c>
      <c r="S53" s="19">
        <v>270</v>
      </c>
      <c r="T53" s="19"/>
      <c r="U53" s="20">
        <f t="shared" si="6"/>
        <v>0</v>
      </c>
      <c r="V53" s="19"/>
      <c r="W53" s="19"/>
      <c r="X53" s="20">
        <f t="shared" si="7"/>
        <v>0</v>
      </c>
      <c r="Y53" s="19"/>
      <c r="Z53" s="19"/>
      <c r="AA53" s="19"/>
      <c r="AB53" s="19"/>
      <c r="AC53" s="22"/>
    </row>
    <row r="54" spans="1:30" ht="45" customHeight="1">
      <c r="A54" s="4">
        <v>120</v>
      </c>
      <c r="B54" s="9" t="s">
        <v>59</v>
      </c>
      <c r="C54" s="20">
        <f t="shared" si="0"/>
        <v>1200</v>
      </c>
      <c r="D54" s="19">
        <v>1200</v>
      </c>
      <c r="E54" s="19"/>
      <c r="F54" s="20">
        <f t="shared" si="1"/>
        <v>0</v>
      </c>
      <c r="G54" s="19"/>
      <c r="H54" s="19"/>
      <c r="I54" s="20">
        <f t="shared" si="2"/>
        <v>2785</v>
      </c>
      <c r="J54" s="19">
        <v>2785</v>
      </c>
      <c r="K54" s="19"/>
      <c r="L54" s="20">
        <f t="shared" si="3"/>
        <v>989</v>
      </c>
      <c r="M54" s="19">
        <v>989</v>
      </c>
      <c r="N54" s="19"/>
      <c r="O54" s="20">
        <f t="shared" si="4"/>
        <v>0</v>
      </c>
      <c r="P54" s="19"/>
      <c r="Q54" s="19"/>
      <c r="R54" s="20">
        <f t="shared" si="5"/>
        <v>0</v>
      </c>
      <c r="S54" s="19"/>
      <c r="T54" s="19"/>
      <c r="U54" s="20">
        <f t="shared" si="6"/>
        <v>0</v>
      </c>
      <c r="V54" s="19"/>
      <c r="W54" s="19"/>
      <c r="X54" s="20">
        <f t="shared" si="7"/>
        <v>0</v>
      </c>
      <c r="Y54" s="19"/>
      <c r="Z54" s="19"/>
      <c r="AA54" s="19"/>
      <c r="AB54" s="19"/>
      <c r="AC54" s="22"/>
    </row>
    <row r="55" spans="1:30" ht="45" customHeight="1">
      <c r="A55" s="4">
        <v>999</v>
      </c>
      <c r="B55" s="9" t="s">
        <v>60</v>
      </c>
      <c r="C55" s="20">
        <f t="shared" si="0"/>
        <v>2455</v>
      </c>
      <c r="D55" s="19">
        <v>2455</v>
      </c>
      <c r="E55" s="19"/>
      <c r="F55" s="20">
        <f t="shared" si="1"/>
        <v>0</v>
      </c>
      <c r="G55" s="19"/>
      <c r="H55" s="19"/>
      <c r="I55" s="20">
        <f t="shared" si="2"/>
        <v>2294</v>
      </c>
      <c r="J55" s="19">
        <v>2294</v>
      </c>
      <c r="K55" s="19"/>
      <c r="L55" s="20">
        <f t="shared" si="3"/>
        <v>950</v>
      </c>
      <c r="M55" s="19">
        <v>950</v>
      </c>
      <c r="N55" s="19"/>
      <c r="O55" s="20">
        <f t="shared" si="4"/>
        <v>0</v>
      </c>
      <c r="P55" s="19"/>
      <c r="Q55" s="19"/>
      <c r="R55" s="20">
        <f t="shared" si="5"/>
        <v>2031</v>
      </c>
      <c r="S55" s="19">
        <v>2031</v>
      </c>
      <c r="T55" s="19"/>
      <c r="U55" s="20">
        <f t="shared" si="6"/>
        <v>0</v>
      </c>
      <c r="V55" s="19"/>
      <c r="W55" s="19"/>
      <c r="X55" s="20">
        <f t="shared" si="7"/>
        <v>0</v>
      </c>
      <c r="Y55" s="19"/>
      <c r="Z55" s="19"/>
      <c r="AA55" s="19"/>
      <c r="AB55" s="19"/>
      <c r="AC55" s="22"/>
    </row>
    <row r="56" spans="1:30" ht="45" customHeight="1">
      <c r="A56" s="4">
        <v>170</v>
      </c>
      <c r="B56" s="9" t="s">
        <v>61</v>
      </c>
      <c r="C56" s="20">
        <f t="shared" si="0"/>
        <v>0</v>
      </c>
      <c r="D56" s="19"/>
      <c r="E56" s="19"/>
      <c r="F56" s="20">
        <f t="shared" si="1"/>
        <v>0</v>
      </c>
      <c r="G56" s="19"/>
      <c r="H56" s="19"/>
      <c r="I56" s="20">
        <f t="shared" si="2"/>
        <v>4000</v>
      </c>
      <c r="J56" s="19"/>
      <c r="K56" s="19">
        <v>4000</v>
      </c>
      <c r="L56" s="20">
        <f t="shared" si="3"/>
        <v>500</v>
      </c>
      <c r="M56" s="19"/>
      <c r="N56" s="19">
        <v>500</v>
      </c>
      <c r="O56" s="20">
        <f t="shared" si="4"/>
        <v>0</v>
      </c>
      <c r="P56" s="19"/>
      <c r="Q56" s="19"/>
      <c r="R56" s="20">
        <f t="shared" si="5"/>
        <v>0</v>
      </c>
      <c r="S56" s="19"/>
      <c r="T56" s="19"/>
      <c r="U56" s="20">
        <f t="shared" si="6"/>
        <v>0</v>
      </c>
      <c r="V56" s="19"/>
      <c r="W56" s="19"/>
      <c r="X56" s="20">
        <f t="shared" si="7"/>
        <v>0</v>
      </c>
      <c r="Y56" s="19"/>
      <c r="Z56" s="19"/>
      <c r="AA56" s="19"/>
      <c r="AB56" s="19"/>
      <c r="AC56" s="22"/>
    </row>
    <row r="57" spans="1:30" ht="45" customHeight="1">
      <c r="A57" s="4">
        <v>200</v>
      </c>
      <c r="B57" s="15" t="s">
        <v>88</v>
      </c>
      <c r="C57" s="20">
        <f t="shared" si="0"/>
        <v>1304</v>
      </c>
      <c r="D57" s="19"/>
      <c r="E57" s="19">
        <v>1304</v>
      </c>
      <c r="F57" s="20">
        <f t="shared" si="1"/>
        <v>0</v>
      </c>
      <c r="G57" s="19"/>
      <c r="H57" s="19"/>
      <c r="I57" s="20">
        <f t="shared" si="2"/>
        <v>5285</v>
      </c>
      <c r="J57" s="19"/>
      <c r="K57" s="19">
        <v>5285</v>
      </c>
      <c r="L57" s="20">
        <f t="shared" si="3"/>
        <v>300</v>
      </c>
      <c r="M57" s="19"/>
      <c r="N57" s="19">
        <v>300</v>
      </c>
      <c r="O57" s="20">
        <f t="shared" si="4"/>
        <v>0</v>
      </c>
      <c r="P57" s="19"/>
      <c r="Q57" s="19"/>
      <c r="R57" s="20">
        <f t="shared" si="5"/>
        <v>0</v>
      </c>
      <c r="S57" s="19"/>
      <c r="T57" s="19"/>
      <c r="U57" s="20">
        <f t="shared" si="6"/>
        <v>0</v>
      </c>
      <c r="V57" s="19"/>
      <c r="W57" s="19"/>
      <c r="X57" s="20">
        <f t="shared" si="7"/>
        <v>0</v>
      </c>
      <c r="Y57" s="19"/>
      <c r="Z57" s="19"/>
      <c r="AA57" s="19"/>
      <c r="AB57" s="19"/>
      <c r="AC57" s="22"/>
    </row>
    <row r="58" spans="1:30" ht="45" customHeight="1">
      <c r="A58" s="4">
        <v>2160</v>
      </c>
      <c r="B58" s="9" t="s">
        <v>62</v>
      </c>
      <c r="C58" s="20">
        <f t="shared" si="0"/>
        <v>7055</v>
      </c>
      <c r="D58" s="19">
        <v>7055</v>
      </c>
      <c r="E58" s="19"/>
      <c r="F58" s="20">
        <f t="shared" si="1"/>
        <v>3400</v>
      </c>
      <c r="G58" s="19">
        <v>3400</v>
      </c>
      <c r="H58" s="19"/>
      <c r="I58" s="20">
        <f t="shared" si="2"/>
        <v>11536</v>
      </c>
      <c r="J58" s="19">
        <v>10799</v>
      </c>
      <c r="K58" s="19">
        <v>737</v>
      </c>
      <c r="L58" s="20">
        <f t="shared" si="3"/>
        <v>5600</v>
      </c>
      <c r="M58" s="19">
        <v>5522</v>
      </c>
      <c r="N58" s="19">
        <v>78</v>
      </c>
      <c r="O58" s="20">
        <f t="shared" si="4"/>
        <v>0</v>
      </c>
      <c r="P58" s="19"/>
      <c r="Q58" s="19"/>
      <c r="R58" s="20">
        <f t="shared" si="5"/>
        <v>0</v>
      </c>
      <c r="S58" s="19"/>
      <c r="T58" s="19"/>
      <c r="U58" s="20">
        <f t="shared" si="6"/>
        <v>0</v>
      </c>
      <c r="V58" s="19"/>
      <c r="W58" s="19"/>
      <c r="X58" s="20">
        <f t="shared" si="7"/>
        <v>0</v>
      </c>
      <c r="Y58" s="19"/>
      <c r="Z58" s="19"/>
      <c r="AA58" s="19"/>
      <c r="AB58" s="19"/>
      <c r="AC58" s="22"/>
    </row>
    <row r="59" spans="1:30" ht="45" customHeight="1">
      <c r="A59" s="4">
        <v>287</v>
      </c>
      <c r="B59" s="9" t="s">
        <v>63</v>
      </c>
      <c r="C59" s="20">
        <f t="shared" si="0"/>
        <v>5020</v>
      </c>
      <c r="D59" s="19">
        <v>5020</v>
      </c>
      <c r="E59" s="19"/>
      <c r="F59" s="20">
        <f t="shared" si="1"/>
        <v>1350</v>
      </c>
      <c r="G59" s="19">
        <v>1350</v>
      </c>
      <c r="H59" s="19"/>
      <c r="I59" s="20">
        <f t="shared" si="2"/>
        <v>6744</v>
      </c>
      <c r="J59" s="19">
        <v>6744</v>
      </c>
      <c r="K59" s="19"/>
      <c r="L59" s="20">
        <f t="shared" si="3"/>
        <v>3000</v>
      </c>
      <c r="M59" s="19">
        <v>3000</v>
      </c>
      <c r="N59" s="19"/>
      <c r="O59" s="20">
        <f t="shared" si="4"/>
        <v>0</v>
      </c>
      <c r="P59" s="19"/>
      <c r="Q59" s="19"/>
      <c r="R59" s="20">
        <f t="shared" si="5"/>
        <v>0</v>
      </c>
      <c r="S59" s="19"/>
      <c r="T59" s="19"/>
      <c r="U59" s="20">
        <f t="shared" si="6"/>
        <v>0</v>
      </c>
      <c r="V59" s="19"/>
      <c r="W59" s="19"/>
      <c r="X59" s="20">
        <f t="shared" si="7"/>
        <v>0</v>
      </c>
      <c r="Y59" s="19"/>
      <c r="Z59" s="19"/>
      <c r="AA59" s="19"/>
      <c r="AB59" s="19"/>
      <c r="AC59" s="22"/>
    </row>
    <row r="60" spans="1:30" ht="45" customHeight="1">
      <c r="A60" s="4">
        <v>361</v>
      </c>
      <c r="B60" s="9" t="s">
        <v>64</v>
      </c>
      <c r="C60" s="20">
        <f t="shared" si="0"/>
        <v>0</v>
      </c>
      <c r="D60" s="19"/>
      <c r="E60" s="19"/>
      <c r="F60" s="20">
        <f t="shared" si="1"/>
        <v>0</v>
      </c>
      <c r="G60" s="19"/>
      <c r="H60" s="19"/>
      <c r="I60" s="20">
        <f t="shared" si="2"/>
        <v>3588</v>
      </c>
      <c r="J60" s="19">
        <v>3290</v>
      </c>
      <c r="K60" s="19">
        <v>298</v>
      </c>
      <c r="L60" s="20">
        <f t="shared" si="3"/>
        <v>3194</v>
      </c>
      <c r="M60" s="19">
        <v>2900</v>
      </c>
      <c r="N60" s="19">
        <v>294</v>
      </c>
      <c r="O60" s="20">
        <f t="shared" si="4"/>
        <v>0</v>
      </c>
      <c r="P60" s="19"/>
      <c r="Q60" s="19"/>
      <c r="R60" s="20">
        <f t="shared" si="5"/>
        <v>0</v>
      </c>
      <c r="S60" s="19"/>
      <c r="T60" s="19"/>
      <c r="U60" s="20">
        <f t="shared" si="6"/>
        <v>0</v>
      </c>
      <c r="V60" s="19"/>
      <c r="W60" s="19"/>
      <c r="X60" s="20">
        <f t="shared" si="7"/>
        <v>0</v>
      </c>
      <c r="Y60" s="19"/>
      <c r="Z60" s="19"/>
      <c r="AA60" s="19"/>
      <c r="AB60" s="19"/>
      <c r="AC60" s="22"/>
    </row>
    <row r="61" spans="1:30" ht="45" customHeight="1">
      <c r="A61" s="4">
        <v>961</v>
      </c>
      <c r="B61" s="9" t="s">
        <v>65</v>
      </c>
      <c r="C61" s="20">
        <f t="shared" si="0"/>
        <v>0</v>
      </c>
      <c r="D61" s="19"/>
      <c r="E61" s="19"/>
      <c r="F61" s="20">
        <f t="shared" si="1"/>
        <v>0</v>
      </c>
      <c r="G61" s="19"/>
      <c r="H61" s="19"/>
      <c r="I61" s="20">
        <f t="shared" si="2"/>
        <v>8265</v>
      </c>
      <c r="J61" s="19">
        <v>7349</v>
      </c>
      <c r="K61" s="19">
        <v>916</v>
      </c>
      <c r="L61" s="20">
        <f t="shared" si="3"/>
        <v>1860</v>
      </c>
      <c r="M61" s="19">
        <v>1850</v>
      </c>
      <c r="N61" s="19">
        <v>10</v>
      </c>
      <c r="O61" s="20">
        <f t="shared" si="4"/>
        <v>0</v>
      </c>
      <c r="P61" s="19"/>
      <c r="Q61" s="19"/>
      <c r="R61" s="20">
        <f t="shared" si="5"/>
        <v>0</v>
      </c>
      <c r="S61" s="19"/>
      <c r="T61" s="19"/>
      <c r="U61" s="20">
        <f t="shared" si="6"/>
        <v>0</v>
      </c>
      <c r="V61" s="19"/>
      <c r="W61" s="19"/>
      <c r="X61" s="20">
        <f t="shared" si="7"/>
        <v>0</v>
      </c>
      <c r="Y61" s="19"/>
      <c r="Z61" s="19"/>
      <c r="AA61" s="19"/>
      <c r="AB61" s="19"/>
      <c r="AC61" s="22"/>
    </row>
    <row r="62" spans="1:30" ht="45" customHeight="1">
      <c r="A62" s="4">
        <v>112</v>
      </c>
      <c r="B62" s="9" t="s">
        <v>66</v>
      </c>
      <c r="C62" s="20">
        <f t="shared" si="0"/>
        <v>4500</v>
      </c>
      <c r="D62" s="19">
        <v>4500</v>
      </c>
      <c r="E62" s="19"/>
      <c r="F62" s="20">
        <f t="shared" si="1"/>
        <v>5200</v>
      </c>
      <c r="G62" s="19">
        <v>5200</v>
      </c>
      <c r="H62" s="19"/>
      <c r="I62" s="20">
        <f t="shared" si="2"/>
        <v>5789</v>
      </c>
      <c r="J62" s="19">
        <v>5789</v>
      </c>
      <c r="K62" s="19"/>
      <c r="L62" s="20">
        <f t="shared" si="3"/>
        <v>3850</v>
      </c>
      <c r="M62" s="19">
        <v>3850</v>
      </c>
      <c r="N62" s="19"/>
      <c r="O62" s="20">
        <f t="shared" si="4"/>
        <v>0</v>
      </c>
      <c r="P62" s="19"/>
      <c r="Q62" s="19"/>
      <c r="R62" s="20">
        <f t="shared" si="5"/>
        <v>0</v>
      </c>
      <c r="S62" s="19"/>
      <c r="T62" s="19"/>
      <c r="U62" s="20">
        <f t="shared" si="6"/>
        <v>0</v>
      </c>
      <c r="V62" s="19"/>
      <c r="W62" s="19"/>
      <c r="X62" s="20">
        <f t="shared" si="7"/>
        <v>0</v>
      </c>
      <c r="Y62" s="19"/>
      <c r="Z62" s="19"/>
      <c r="AA62" s="19"/>
      <c r="AB62" s="19"/>
      <c r="AC62" s="22"/>
    </row>
    <row r="63" spans="1:30" s="2" customFormat="1" ht="45" customHeight="1">
      <c r="A63" s="2">
        <v>2144</v>
      </c>
      <c r="B63" s="9" t="s">
        <v>67</v>
      </c>
      <c r="C63" s="20">
        <f t="shared" si="0"/>
        <v>13500</v>
      </c>
      <c r="D63" s="19">
        <v>13500</v>
      </c>
      <c r="E63" s="19"/>
      <c r="F63" s="20">
        <f t="shared" si="1"/>
        <v>9840</v>
      </c>
      <c r="G63" s="19">
        <v>9840</v>
      </c>
      <c r="H63" s="19"/>
      <c r="I63" s="20">
        <f t="shared" si="2"/>
        <v>8251</v>
      </c>
      <c r="J63" s="19">
        <v>8251</v>
      </c>
      <c r="K63" s="19"/>
      <c r="L63" s="20">
        <f t="shared" si="3"/>
        <v>3700</v>
      </c>
      <c r="M63" s="19">
        <v>3700</v>
      </c>
      <c r="N63" s="19"/>
      <c r="O63" s="20">
        <f t="shared" si="4"/>
        <v>0</v>
      </c>
      <c r="P63" s="19"/>
      <c r="Q63" s="19"/>
      <c r="R63" s="20">
        <f t="shared" si="5"/>
        <v>0</v>
      </c>
      <c r="S63" s="19"/>
      <c r="T63" s="19"/>
      <c r="U63" s="20">
        <f t="shared" si="6"/>
        <v>0</v>
      </c>
      <c r="V63" s="19"/>
      <c r="W63" s="19"/>
      <c r="X63" s="20">
        <f t="shared" si="7"/>
        <v>0</v>
      </c>
      <c r="Y63" s="19"/>
      <c r="Z63" s="19"/>
      <c r="AA63" s="19"/>
      <c r="AB63" s="19"/>
      <c r="AC63" s="22"/>
      <c r="AD63" s="23"/>
    </row>
    <row r="64" spans="1:30" s="2" customFormat="1" ht="45" customHeight="1">
      <c r="A64" s="2">
        <v>2150</v>
      </c>
      <c r="B64" s="9" t="s">
        <v>68</v>
      </c>
      <c r="C64" s="20">
        <f t="shared" si="0"/>
        <v>2300</v>
      </c>
      <c r="D64" s="19"/>
      <c r="E64" s="19">
        <v>2300</v>
      </c>
      <c r="F64" s="20">
        <f t="shared" si="1"/>
        <v>0</v>
      </c>
      <c r="G64" s="19"/>
      <c r="H64" s="19"/>
      <c r="I64" s="20">
        <f t="shared" si="2"/>
        <v>4400</v>
      </c>
      <c r="J64" s="19"/>
      <c r="K64" s="19">
        <v>4400</v>
      </c>
      <c r="L64" s="20">
        <f t="shared" si="3"/>
        <v>730</v>
      </c>
      <c r="M64" s="19"/>
      <c r="N64" s="19">
        <v>730</v>
      </c>
      <c r="O64" s="20">
        <f t="shared" si="4"/>
        <v>0</v>
      </c>
      <c r="P64" s="19"/>
      <c r="Q64" s="19"/>
      <c r="R64" s="20">
        <f t="shared" si="5"/>
        <v>0</v>
      </c>
      <c r="S64" s="19"/>
      <c r="T64" s="19"/>
      <c r="U64" s="20">
        <f t="shared" si="6"/>
        <v>0</v>
      </c>
      <c r="V64" s="19"/>
      <c r="W64" s="19"/>
      <c r="X64" s="20">
        <f t="shared" si="7"/>
        <v>0</v>
      </c>
      <c r="Y64" s="19"/>
      <c r="Z64" s="19"/>
      <c r="AA64" s="19"/>
      <c r="AB64" s="19"/>
      <c r="AC64" s="22"/>
      <c r="AD64" s="23"/>
    </row>
    <row r="65" spans="1:30" ht="45" customHeight="1">
      <c r="A65" s="4">
        <v>331</v>
      </c>
      <c r="B65" s="9" t="s">
        <v>69</v>
      </c>
      <c r="C65" s="20">
        <f t="shared" si="0"/>
        <v>0</v>
      </c>
      <c r="D65" s="19"/>
      <c r="E65" s="19"/>
      <c r="F65" s="20">
        <f t="shared" si="1"/>
        <v>0</v>
      </c>
      <c r="G65" s="19"/>
      <c r="H65" s="19"/>
      <c r="I65" s="20">
        <f t="shared" si="2"/>
        <v>250</v>
      </c>
      <c r="J65" s="19"/>
      <c r="K65" s="19">
        <v>250</v>
      </c>
      <c r="L65" s="20">
        <f t="shared" si="3"/>
        <v>450</v>
      </c>
      <c r="M65" s="19"/>
      <c r="N65" s="19">
        <v>450</v>
      </c>
      <c r="O65" s="20">
        <f t="shared" si="4"/>
        <v>0</v>
      </c>
      <c r="P65" s="19"/>
      <c r="Q65" s="19"/>
      <c r="R65" s="20">
        <f t="shared" si="5"/>
        <v>0</v>
      </c>
      <c r="S65" s="19"/>
      <c r="T65" s="19"/>
      <c r="U65" s="20">
        <f t="shared" si="6"/>
        <v>0</v>
      </c>
      <c r="V65" s="19"/>
      <c r="W65" s="19"/>
      <c r="X65" s="20">
        <f t="shared" si="7"/>
        <v>0</v>
      </c>
      <c r="Y65" s="19"/>
      <c r="Z65" s="19"/>
      <c r="AA65" s="19"/>
      <c r="AB65" s="19"/>
      <c r="AC65" s="22"/>
    </row>
    <row r="66" spans="1:30" ht="45" customHeight="1">
      <c r="A66" s="4">
        <v>555</v>
      </c>
      <c r="B66" s="9" t="s">
        <v>70</v>
      </c>
      <c r="C66" s="20">
        <f t="shared" si="0"/>
        <v>4000</v>
      </c>
      <c r="D66" s="19">
        <v>4000</v>
      </c>
      <c r="E66" s="19"/>
      <c r="F66" s="20">
        <f t="shared" si="1"/>
        <v>0</v>
      </c>
      <c r="G66" s="19"/>
      <c r="H66" s="19"/>
      <c r="I66" s="20">
        <f t="shared" si="2"/>
        <v>7500</v>
      </c>
      <c r="J66" s="19">
        <v>7500</v>
      </c>
      <c r="K66" s="19"/>
      <c r="L66" s="20">
        <f t="shared" si="3"/>
        <v>1800</v>
      </c>
      <c r="M66" s="19">
        <v>1800</v>
      </c>
      <c r="N66" s="19"/>
      <c r="O66" s="20">
        <f t="shared" si="4"/>
        <v>0</v>
      </c>
      <c r="P66" s="19"/>
      <c r="Q66" s="19"/>
      <c r="R66" s="20">
        <f t="shared" si="5"/>
        <v>800</v>
      </c>
      <c r="S66" s="19">
        <v>800</v>
      </c>
      <c r="T66" s="19"/>
      <c r="U66" s="20">
        <f t="shared" si="6"/>
        <v>0</v>
      </c>
      <c r="V66" s="19"/>
      <c r="W66" s="19"/>
      <c r="X66" s="20">
        <f t="shared" si="7"/>
        <v>0</v>
      </c>
      <c r="Y66" s="19"/>
      <c r="Z66" s="19"/>
      <c r="AA66" s="19"/>
      <c r="AB66" s="19"/>
      <c r="AC66" s="22"/>
    </row>
    <row r="67" spans="1:30" ht="45" customHeight="1">
      <c r="A67" s="4">
        <v>100</v>
      </c>
      <c r="B67" s="9" t="s">
        <v>71</v>
      </c>
      <c r="C67" s="20">
        <f t="shared" si="0"/>
        <v>1469</v>
      </c>
      <c r="D67" s="19">
        <v>1469</v>
      </c>
      <c r="E67" s="19"/>
      <c r="F67" s="20">
        <f t="shared" si="1"/>
        <v>0</v>
      </c>
      <c r="G67" s="19"/>
      <c r="H67" s="19"/>
      <c r="I67" s="20">
        <f t="shared" si="2"/>
        <v>3000</v>
      </c>
      <c r="J67" s="19">
        <v>1500</v>
      </c>
      <c r="K67" s="19">
        <v>1500</v>
      </c>
      <c r="L67" s="20">
        <f t="shared" si="3"/>
        <v>1752</v>
      </c>
      <c r="M67" s="19">
        <v>1752</v>
      </c>
      <c r="N67" s="19"/>
      <c r="O67" s="20">
        <f t="shared" si="4"/>
        <v>0</v>
      </c>
      <c r="P67" s="19"/>
      <c r="Q67" s="19"/>
      <c r="R67" s="20">
        <f t="shared" si="5"/>
        <v>1300</v>
      </c>
      <c r="S67" s="19">
        <v>1300</v>
      </c>
      <c r="T67" s="19"/>
      <c r="U67" s="20">
        <f t="shared" si="6"/>
        <v>0</v>
      </c>
      <c r="V67" s="19"/>
      <c r="W67" s="19"/>
      <c r="X67" s="20">
        <f t="shared" si="7"/>
        <v>0</v>
      </c>
      <c r="Y67" s="19"/>
      <c r="Z67" s="19"/>
      <c r="AA67" s="19"/>
      <c r="AB67" s="19"/>
      <c r="AC67" s="22"/>
    </row>
    <row r="68" spans="1:30" ht="52.5" customHeight="1">
      <c r="A68" s="4">
        <v>30</v>
      </c>
      <c r="B68" s="9" t="s">
        <v>72</v>
      </c>
      <c r="C68" s="20">
        <f t="shared" si="0"/>
        <v>1500</v>
      </c>
      <c r="D68" s="19"/>
      <c r="E68" s="19">
        <v>1500</v>
      </c>
      <c r="F68" s="20">
        <f t="shared" si="1"/>
        <v>1700</v>
      </c>
      <c r="G68" s="19"/>
      <c r="H68" s="19">
        <v>1700</v>
      </c>
      <c r="I68" s="20">
        <f t="shared" si="2"/>
        <v>2300</v>
      </c>
      <c r="J68" s="19"/>
      <c r="K68" s="19">
        <v>2300</v>
      </c>
      <c r="L68" s="20">
        <f t="shared" si="3"/>
        <v>60</v>
      </c>
      <c r="M68" s="19"/>
      <c r="N68" s="19">
        <v>60</v>
      </c>
      <c r="O68" s="20">
        <f t="shared" si="4"/>
        <v>0</v>
      </c>
      <c r="P68" s="19"/>
      <c r="Q68" s="19"/>
      <c r="R68" s="20">
        <f t="shared" si="5"/>
        <v>0</v>
      </c>
      <c r="S68" s="19"/>
      <c r="T68" s="19"/>
      <c r="U68" s="20">
        <f t="shared" si="6"/>
        <v>0</v>
      </c>
      <c r="V68" s="19"/>
      <c r="W68" s="19"/>
      <c r="X68" s="20">
        <f t="shared" si="7"/>
        <v>0</v>
      </c>
      <c r="Y68" s="19"/>
      <c r="Z68" s="19"/>
      <c r="AA68" s="19"/>
      <c r="AB68" s="19"/>
      <c r="AC68" s="22"/>
    </row>
    <row r="69" spans="1:30" ht="71.25" customHeight="1">
      <c r="A69" s="4">
        <v>160</v>
      </c>
      <c r="B69" s="9" t="s">
        <v>90</v>
      </c>
      <c r="C69" s="20">
        <f t="shared" si="0"/>
        <v>0</v>
      </c>
      <c r="D69" s="19"/>
      <c r="E69" s="19"/>
      <c r="F69" s="20">
        <f t="shared" si="1"/>
        <v>0</v>
      </c>
      <c r="G69" s="19"/>
      <c r="H69" s="19"/>
      <c r="I69" s="20">
        <f t="shared" si="2"/>
        <v>0</v>
      </c>
      <c r="J69" s="19"/>
      <c r="K69" s="19"/>
      <c r="L69" s="20">
        <f t="shared" si="3"/>
        <v>0</v>
      </c>
      <c r="M69" s="19"/>
      <c r="N69" s="19"/>
      <c r="O69" s="20">
        <f t="shared" si="4"/>
        <v>0</v>
      </c>
      <c r="P69" s="19"/>
      <c r="Q69" s="19"/>
      <c r="R69" s="20">
        <f t="shared" si="5"/>
        <v>0</v>
      </c>
      <c r="S69" s="19"/>
      <c r="T69" s="19"/>
      <c r="U69" s="20">
        <f t="shared" si="6"/>
        <v>0</v>
      </c>
      <c r="V69" s="19"/>
      <c r="W69" s="19"/>
      <c r="X69" s="20">
        <f t="shared" si="7"/>
        <v>0</v>
      </c>
      <c r="Y69" s="19"/>
      <c r="Z69" s="19"/>
      <c r="AA69" s="19">
        <v>2771</v>
      </c>
      <c r="AB69" s="19">
        <v>1389</v>
      </c>
      <c r="AC69" s="22"/>
    </row>
    <row r="70" spans="1:30" ht="45" customHeight="1">
      <c r="A70" s="4">
        <v>329</v>
      </c>
      <c r="B70" s="9" t="s">
        <v>73</v>
      </c>
      <c r="C70" s="20">
        <f t="shared" si="0"/>
        <v>18000</v>
      </c>
      <c r="D70" s="18">
        <v>18000</v>
      </c>
      <c r="E70" s="19"/>
      <c r="F70" s="20">
        <f t="shared" si="1"/>
        <v>11000</v>
      </c>
      <c r="G70" s="19">
        <v>11000</v>
      </c>
      <c r="H70" s="19"/>
      <c r="I70" s="20">
        <f t="shared" si="2"/>
        <v>9348</v>
      </c>
      <c r="J70" s="19">
        <v>9348</v>
      </c>
      <c r="K70" s="19"/>
      <c r="L70" s="20">
        <f t="shared" si="3"/>
        <v>7200</v>
      </c>
      <c r="M70" s="19">
        <v>7200</v>
      </c>
      <c r="N70" s="19"/>
      <c r="O70" s="20">
        <f t="shared" si="4"/>
        <v>1712</v>
      </c>
      <c r="P70" s="19">
        <v>1712</v>
      </c>
      <c r="Q70" s="19"/>
      <c r="R70" s="20">
        <f t="shared" si="5"/>
        <v>5416</v>
      </c>
      <c r="S70" s="19">
        <v>5416</v>
      </c>
      <c r="T70" s="19"/>
      <c r="U70" s="20">
        <f t="shared" si="6"/>
        <v>0</v>
      </c>
      <c r="V70" s="19"/>
      <c r="W70" s="19"/>
      <c r="X70" s="20">
        <f t="shared" si="7"/>
        <v>0</v>
      </c>
      <c r="Y70" s="19"/>
      <c r="Z70" s="19"/>
      <c r="AA70" s="19"/>
      <c r="AB70" s="19"/>
      <c r="AC70" s="22"/>
    </row>
    <row r="71" spans="1:30" ht="54" customHeight="1">
      <c r="A71" s="4">
        <v>40</v>
      </c>
      <c r="B71" s="9" t="s">
        <v>74</v>
      </c>
      <c r="C71" s="20">
        <f t="shared" ref="C71:C82" si="8">D71+E71</f>
        <v>3443</v>
      </c>
      <c r="D71" s="19">
        <v>3443</v>
      </c>
      <c r="E71" s="19"/>
      <c r="F71" s="20">
        <f t="shared" ref="F71:F82" si="9">G71+H71</f>
        <v>0</v>
      </c>
      <c r="G71" s="19"/>
      <c r="H71" s="19"/>
      <c r="I71" s="20">
        <f t="shared" ref="I71:I82" si="10">J71+K71</f>
        <v>1658</v>
      </c>
      <c r="J71" s="19">
        <v>1658</v>
      </c>
      <c r="K71" s="19"/>
      <c r="L71" s="20">
        <f t="shared" ref="L71:L82" si="11">M71+N71</f>
        <v>600</v>
      </c>
      <c r="M71" s="19">
        <v>600</v>
      </c>
      <c r="N71" s="19"/>
      <c r="O71" s="20">
        <f t="shared" ref="O71:O82" si="12">P71+Q71</f>
        <v>0</v>
      </c>
      <c r="P71" s="19"/>
      <c r="Q71" s="19"/>
      <c r="R71" s="20">
        <f t="shared" ref="R71:R82" si="13">S71+T71</f>
        <v>0</v>
      </c>
      <c r="S71" s="19"/>
      <c r="T71" s="19"/>
      <c r="U71" s="20">
        <f t="shared" ref="U71:U82" si="14">V71+W71</f>
        <v>0</v>
      </c>
      <c r="V71" s="19"/>
      <c r="W71" s="19"/>
      <c r="X71" s="20">
        <f t="shared" ref="X71:X82" si="15">Y71+Z71</f>
        <v>0</v>
      </c>
      <c r="Y71" s="19"/>
      <c r="Z71" s="19"/>
      <c r="AA71" s="19"/>
      <c r="AB71" s="19"/>
      <c r="AC71" s="22"/>
    </row>
    <row r="72" spans="1:30" ht="121.5" customHeight="1">
      <c r="A72" s="4">
        <v>85</v>
      </c>
      <c r="B72" s="9" t="s">
        <v>75</v>
      </c>
      <c r="C72" s="20">
        <f t="shared" si="8"/>
        <v>1000</v>
      </c>
      <c r="D72" s="19">
        <v>990</v>
      </c>
      <c r="E72" s="19">
        <v>10</v>
      </c>
      <c r="F72" s="20">
        <f t="shared" si="9"/>
        <v>1200</v>
      </c>
      <c r="G72" s="19">
        <v>1160</v>
      </c>
      <c r="H72" s="19">
        <v>40</v>
      </c>
      <c r="I72" s="20">
        <f t="shared" si="10"/>
        <v>2000</v>
      </c>
      <c r="J72" s="19">
        <v>2000</v>
      </c>
      <c r="K72" s="19"/>
      <c r="L72" s="20">
        <f t="shared" si="11"/>
        <v>280</v>
      </c>
      <c r="M72" s="19">
        <v>280</v>
      </c>
      <c r="N72" s="19"/>
      <c r="O72" s="20">
        <f t="shared" si="12"/>
        <v>1000</v>
      </c>
      <c r="P72" s="19">
        <v>1000</v>
      </c>
      <c r="Q72" s="19"/>
      <c r="R72" s="20">
        <f t="shared" si="13"/>
        <v>2100</v>
      </c>
      <c r="S72" s="19">
        <v>2100</v>
      </c>
      <c r="T72" s="19"/>
      <c r="U72" s="20">
        <f t="shared" si="14"/>
        <v>3500</v>
      </c>
      <c r="V72" s="19">
        <v>3480</v>
      </c>
      <c r="W72" s="19">
        <v>20</v>
      </c>
      <c r="X72" s="20">
        <f t="shared" si="15"/>
        <v>200</v>
      </c>
      <c r="Y72" s="19">
        <v>160</v>
      </c>
      <c r="Z72" s="19">
        <v>40</v>
      </c>
      <c r="AA72" s="19"/>
      <c r="AB72" s="19"/>
      <c r="AC72" s="22"/>
    </row>
    <row r="73" spans="1:30" ht="70.5" customHeight="1">
      <c r="A73" s="4">
        <v>420</v>
      </c>
      <c r="B73" s="9" t="s">
        <v>76</v>
      </c>
      <c r="C73" s="20">
        <f t="shared" si="8"/>
        <v>1100</v>
      </c>
      <c r="D73" s="19">
        <v>1100</v>
      </c>
      <c r="E73" s="19"/>
      <c r="F73" s="20">
        <f t="shared" si="9"/>
        <v>0</v>
      </c>
      <c r="G73" s="19"/>
      <c r="H73" s="19"/>
      <c r="I73" s="20">
        <f t="shared" si="10"/>
        <v>1364</v>
      </c>
      <c r="J73" s="19">
        <v>1364</v>
      </c>
      <c r="K73" s="19"/>
      <c r="L73" s="20">
        <f t="shared" si="11"/>
        <v>900</v>
      </c>
      <c r="M73" s="19">
        <v>900</v>
      </c>
      <c r="N73" s="19"/>
      <c r="O73" s="20">
        <f t="shared" si="12"/>
        <v>0</v>
      </c>
      <c r="P73" s="19"/>
      <c r="Q73" s="19"/>
      <c r="R73" s="20">
        <f t="shared" si="13"/>
        <v>0</v>
      </c>
      <c r="S73" s="19"/>
      <c r="T73" s="19"/>
      <c r="U73" s="20">
        <f t="shared" si="14"/>
        <v>0</v>
      </c>
      <c r="V73" s="19"/>
      <c r="W73" s="19"/>
      <c r="X73" s="20">
        <f t="shared" si="15"/>
        <v>0</v>
      </c>
      <c r="Y73" s="19"/>
      <c r="Z73" s="19"/>
      <c r="AA73" s="19"/>
      <c r="AB73" s="19"/>
      <c r="AC73" s="22"/>
    </row>
    <row r="74" spans="1:30" ht="72.75" customHeight="1">
      <c r="A74" s="4">
        <v>235</v>
      </c>
      <c r="B74" s="9" t="s">
        <v>77</v>
      </c>
      <c r="C74" s="20">
        <f t="shared" si="8"/>
        <v>0</v>
      </c>
      <c r="D74" s="19"/>
      <c r="E74" s="19"/>
      <c r="F74" s="20">
        <f t="shared" si="9"/>
        <v>0</v>
      </c>
      <c r="G74" s="19"/>
      <c r="H74" s="19"/>
      <c r="I74" s="20">
        <f t="shared" si="10"/>
        <v>3</v>
      </c>
      <c r="J74" s="19">
        <v>3</v>
      </c>
      <c r="K74" s="19"/>
      <c r="L74" s="20">
        <f t="shared" si="11"/>
        <v>10</v>
      </c>
      <c r="M74" s="19">
        <v>10</v>
      </c>
      <c r="N74" s="19"/>
      <c r="O74" s="20">
        <f t="shared" si="12"/>
        <v>0</v>
      </c>
      <c r="P74" s="19"/>
      <c r="Q74" s="19"/>
      <c r="R74" s="20">
        <f t="shared" si="13"/>
        <v>0</v>
      </c>
      <c r="S74" s="19"/>
      <c r="T74" s="19"/>
      <c r="U74" s="20">
        <f t="shared" si="14"/>
        <v>0</v>
      </c>
      <c r="V74" s="19"/>
      <c r="W74" s="19"/>
      <c r="X74" s="20">
        <f t="shared" si="15"/>
        <v>0</v>
      </c>
      <c r="Y74" s="19"/>
      <c r="Z74" s="19"/>
      <c r="AA74" s="19"/>
      <c r="AB74" s="19"/>
      <c r="AC74" s="22"/>
    </row>
    <row r="75" spans="1:30" ht="45" customHeight="1">
      <c r="A75" s="4">
        <v>55</v>
      </c>
      <c r="B75" s="9" t="s">
        <v>78</v>
      </c>
      <c r="C75" s="20">
        <f t="shared" si="8"/>
        <v>2600</v>
      </c>
      <c r="D75" s="19">
        <v>2598</v>
      </c>
      <c r="E75" s="19">
        <v>2</v>
      </c>
      <c r="F75" s="20">
        <f t="shared" si="9"/>
        <v>0</v>
      </c>
      <c r="G75" s="19"/>
      <c r="H75" s="19"/>
      <c r="I75" s="20">
        <f t="shared" si="10"/>
        <v>4198</v>
      </c>
      <c r="J75" s="19">
        <v>4198</v>
      </c>
      <c r="K75" s="19"/>
      <c r="L75" s="20">
        <f t="shared" si="11"/>
        <v>680</v>
      </c>
      <c r="M75" s="19">
        <v>680</v>
      </c>
      <c r="N75" s="19"/>
      <c r="O75" s="20">
        <f t="shared" si="12"/>
        <v>0</v>
      </c>
      <c r="P75" s="19"/>
      <c r="Q75" s="19"/>
      <c r="R75" s="20">
        <f t="shared" si="13"/>
        <v>354</v>
      </c>
      <c r="S75" s="19">
        <v>354</v>
      </c>
      <c r="T75" s="19"/>
      <c r="U75" s="20">
        <f t="shared" si="14"/>
        <v>0</v>
      </c>
      <c r="V75" s="19"/>
      <c r="W75" s="19"/>
      <c r="X75" s="20">
        <f t="shared" si="15"/>
        <v>0</v>
      </c>
      <c r="Y75" s="19"/>
      <c r="Z75" s="19"/>
      <c r="AA75" s="19"/>
      <c r="AB75" s="19"/>
      <c r="AC75" s="22"/>
    </row>
    <row r="76" spans="1:30" ht="45" customHeight="1">
      <c r="A76" s="4">
        <v>36</v>
      </c>
      <c r="B76" s="9" t="s">
        <v>79</v>
      </c>
      <c r="C76" s="20">
        <f t="shared" si="8"/>
        <v>2000</v>
      </c>
      <c r="D76" s="19">
        <v>2000</v>
      </c>
      <c r="E76" s="19"/>
      <c r="F76" s="20">
        <f t="shared" si="9"/>
        <v>0</v>
      </c>
      <c r="G76" s="19"/>
      <c r="H76" s="19"/>
      <c r="I76" s="20">
        <f t="shared" si="10"/>
        <v>0</v>
      </c>
      <c r="J76" s="19"/>
      <c r="K76" s="19"/>
      <c r="L76" s="20">
        <f t="shared" si="11"/>
        <v>0</v>
      </c>
      <c r="M76" s="19"/>
      <c r="N76" s="19"/>
      <c r="O76" s="20">
        <f t="shared" si="12"/>
        <v>0</v>
      </c>
      <c r="P76" s="19"/>
      <c r="Q76" s="19"/>
      <c r="R76" s="20">
        <f t="shared" si="13"/>
        <v>0</v>
      </c>
      <c r="S76" s="19"/>
      <c r="T76" s="19"/>
      <c r="U76" s="20">
        <f t="shared" si="14"/>
        <v>0</v>
      </c>
      <c r="V76" s="19"/>
      <c r="W76" s="19"/>
      <c r="X76" s="20">
        <f t="shared" si="15"/>
        <v>0</v>
      </c>
      <c r="Y76" s="19"/>
      <c r="Z76" s="19"/>
      <c r="AA76" s="19"/>
      <c r="AB76" s="19"/>
      <c r="AC76" s="22"/>
    </row>
    <row r="77" spans="1:30" ht="45" customHeight="1">
      <c r="A77" s="4">
        <v>59</v>
      </c>
      <c r="B77" s="9" t="s">
        <v>80</v>
      </c>
      <c r="C77" s="20">
        <f t="shared" si="8"/>
        <v>0</v>
      </c>
      <c r="D77" s="19"/>
      <c r="E77" s="19"/>
      <c r="F77" s="20">
        <f t="shared" si="9"/>
        <v>0</v>
      </c>
      <c r="G77" s="19"/>
      <c r="H77" s="19"/>
      <c r="I77" s="20">
        <f t="shared" si="10"/>
        <v>150</v>
      </c>
      <c r="J77" s="19">
        <v>150</v>
      </c>
      <c r="K77" s="19"/>
      <c r="L77" s="20">
        <f t="shared" si="11"/>
        <v>100</v>
      </c>
      <c r="M77" s="19">
        <v>100</v>
      </c>
      <c r="N77" s="19"/>
      <c r="O77" s="20">
        <f t="shared" si="12"/>
        <v>0</v>
      </c>
      <c r="P77" s="19"/>
      <c r="Q77" s="19"/>
      <c r="R77" s="20">
        <f t="shared" si="13"/>
        <v>0</v>
      </c>
      <c r="S77" s="19"/>
      <c r="T77" s="19"/>
      <c r="U77" s="20">
        <f t="shared" si="14"/>
        <v>0</v>
      </c>
      <c r="V77" s="19"/>
      <c r="W77" s="19"/>
      <c r="X77" s="20">
        <f t="shared" si="15"/>
        <v>0</v>
      </c>
      <c r="Y77" s="19"/>
      <c r="Z77" s="19"/>
      <c r="AA77" s="19"/>
      <c r="AB77" s="19"/>
      <c r="AC77" s="22"/>
    </row>
    <row r="78" spans="1:30" s="11" customFormat="1" ht="118.5" customHeight="1">
      <c r="A78" s="11">
        <v>2053</v>
      </c>
      <c r="B78" s="9" t="s">
        <v>81</v>
      </c>
      <c r="C78" s="20">
        <f t="shared" si="8"/>
        <v>100</v>
      </c>
      <c r="D78" s="19">
        <v>100</v>
      </c>
      <c r="E78" s="19"/>
      <c r="F78" s="20">
        <f t="shared" si="9"/>
        <v>0</v>
      </c>
      <c r="G78" s="19"/>
      <c r="H78" s="19"/>
      <c r="I78" s="20">
        <f t="shared" si="10"/>
        <v>100</v>
      </c>
      <c r="J78" s="19">
        <v>100</v>
      </c>
      <c r="K78" s="19"/>
      <c r="L78" s="20">
        <f t="shared" si="11"/>
        <v>0</v>
      </c>
      <c r="M78" s="19"/>
      <c r="N78" s="19"/>
      <c r="O78" s="20">
        <f t="shared" si="12"/>
        <v>0</v>
      </c>
      <c r="P78" s="19"/>
      <c r="Q78" s="19"/>
      <c r="R78" s="20">
        <f t="shared" si="13"/>
        <v>0</v>
      </c>
      <c r="S78" s="19"/>
      <c r="T78" s="19"/>
      <c r="U78" s="20">
        <f t="shared" si="14"/>
        <v>0</v>
      </c>
      <c r="V78" s="19"/>
      <c r="W78" s="19"/>
      <c r="X78" s="20">
        <f t="shared" si="15"/>
        <v>0</v>
      </c>
      <c r="Y78" s="19"/>
      <c r="Z78" s="19"/>
      <c r="AA78" s="19"/>
      <c r="AB78" s="19"/>
      <c r="AC78" s="22"/>
      <c r="AD78" s="23"/>
    </row>
    <row r="79" spans="1:30" ht="45" customHeight="1">
      <c r="A79" s="4">
        <v>2038</v>
      </c>
      <c r="B79" s="9" t="s">
        <v>82</v>
      </c>
      <c r="C79" s="20">
        <f t="shared" si="8"/>
        <v>700</v>
      </c>
      <c r="D79" s="19">
        <v>700</v>
      </c>
      <c r="E79" s="19"/>
      <c r="F79" s="20">
        <f t="shared" si="9"/>
        <v>800</v>
      </c>
      <c r="G79" s="19">
        <v>800</v>
      </c>
      <c r="H79" s="19"/>
      <c r="I79" s="20">
        <f t="shared" si="10"/>
        <v>0</v>
      </c>
      <c r="J79" s="19"/>
      <c r="K79" s="19"/>
      <c r="L79" s="20">
        <f t="shared" si="11"/>
        <v>0</v>
      </c>
      <c r="M79" s="19"/>
      <c r="N79" s="19"/>
      <c r="O79" s="20">
        <f t="shared" si="12"/>
        <v>0</v>
      </c>
      <c r="P79" s="19"/>
      <c r="Q79" s="19"/>
      <c r="R79" s="20">
        <f t="shared" si="13"/>
        <v>0</v>
      </c>
      <c r="S79" s="19"/>
      <c r="T79" s="19"/>
      <c r="U79" s="20">
        <f t="shared" si="14"/>
        <v>0</v>
      </c>
      <c r="V79" s="19"/>
      <c r="W79" s="19"/>
      <c r="X79" s="20">
        <f t="shared" si="15"/>
        <v>0</v>
      </c>
      <c r="Y79" s="19"/>
      <c r="Z79" s="19"/>
      <c r="AA79" s="19"/>
      <c r="AB79" s="19"/>
      <c r="AC79" s="22"/>
    </row>
    <row r="80" spans="1:30" ht="45" customHeight="1">
      <c r="A80" s="4">
        <v>2102</v>
      </c>
      <c r="B80" s="9" t="s">
        <v>83</v>
      </c>
      <c r="C80" s="20">
        <f t="shared" si="8"/>
        <v>3900</v>
      </c>
      <c r="D80" s="19">
        <v>3900</v>
      </c>
      <c r="E80" s="19"/>
      <c r="F80" s="20">
        <f t="shared" si="9"/>
        <v>3026</v>
      </c>
      <c r="G80" s="19">
        <v>3026</v>
      </c>
      <c r="H80" s="19"/>
      <c r="I80" s="20">
        <f t="shared" si="10"/>
        <v>0</v>
      </c>
      <c r="J80" s="19"/>
      <c r="K80" s="19"/>
      <c r="L80" s="20">
        <f t="shared" si="11"/>
        <v>0</v>
      </c>
      <c r="M80" s="19"/>
      <c r="N80" s="19"/>
      <c r="O80" s="20">
        <f t="shared" si="12"/>
        <v>0</v>
      </c>
      <c r="P80" s="19"/>
      <c r="Q80" s="19"/>
      <c r="R80" s="20">
        <f t="shared" si="13"/>
        <v>0</v>
      </c>
      <c r="S80" s="19"/>
      <c r="T80" s="19"/>
      <c r="U80" s="20">
        <f t="shared" si="14"/>
        <v>0</v>
      </c>
      <c r="V80" s="19"/>
      <c r="W80" s="19"/>
      <c r="X80" s="20">
        <f t="shared" si="15"/>
        <v>0</v>
      </c>
      <c r="Y80" s="19"/>
      <c r="Z80" s="19"/>
      <c r="AA80" s="19"/>
      <c r="AB80" s="19"/>
      <c r="AC80" s="22"/>
    </row>
    <row r="81" spans="1:30" ht="45" customHeight="1">
      <c r="A81" s="4">
        <v>2114</v>
      </c>
      <c r="B81" s="9" t="s">
        <v>84</v>
      </c>
      <c r="C81" s="20">
        <f t="shared" si="8"/>
        <v>1900</v>
      </c>
      <c r="D81" s="19">
        <v>1900</v>
      </c>
      <c r="E81" s="19"/>
      <c r="F81" s="20">
        <f t="shared" si="9"/>
        <v>2500</v>
      </c>
      <c r="G81" s="19">
        <v>2400</v>
      </c>
      <c r="H81" s="19">
        <v>100</v>
      </c>
      <c r="I81" s="20">
        <f t="shared" si="10"/>
        <v>0</v>
      </c>
      <c r="J81" s="19"/>
      <c r="K81" s="19"/>
      <c r="L81" s="20">
        <f t="shared" si="11"/>
        <v>0</v>
      </c>
      <c r="M81" s="19"/>
      <c r="N81" s="19"/>
      <c r="O81" s="20">
        <f t="shared" si="12"/>
        <v>0</v>
      </c>
      <c r="P81" s="19"/>
      <c r="Q81" s="19"/>
      <c r="R81" s="20">
        <f t="shared" si="13"/>
        <v>0</v>
      </c>
      <c r="S81" s="19"/>
      <c r="T81" s="19"/>
      <c r="U81" s="20">
        <f t="shared" si="14"/>
        <v>0</v>
      </c>
      <c r="V81" s="19"/>
      <c r="W81" s="19"/>
      <c r="X81" s="20">
        <f t="shared" si="15"/>
        <v>0</v>
      </c>
      <c r="Y81" s="19"/>
      <c r="Z81" s="19"/>
      <c r="AA81" s="19"/>
      <c r="AB81" s="19"/>
      <c r="AC81" s="22"/>
    </row>
    <row r="82" spans="1:30" ht="45" customHeight="1">
      <c r="A82" s="4">
        <v>2113</v>
      </c>
      <c r="B82" s="9" t="s">
        <v>85</v>
      </c>
      <c r="C82" s="20">
        <f t="shared" si="8"/>
        <v>1200</v>
      </c>
      <c r="D82" s="19">
        <v>1185</v>
      </c>
      <c r="E82" s="19">
        <v>15</v>
      </c>
      <c r="F82" s="20">
        <f t="shared" si="9"/>
        <v>0</v>
      </c>
      <c r="G82" s="19"/>
      <c r="H82" s="19"/>
      <c r="I82" s="20">
        <f t="shared" si="10"/>
        <v>0</v>
      </c>
      <c r="J82" s="19"/>
      <c r="K82" s="19"/>
      <c r="L82" s="20">
        <f t="shared" si="11"/>
        <v>0</v>
      </c>
      <c r="M82" s="19"/>
      <c r="N82" s="19"/>
      <c r="O82" s="20">
        <f t="shared" si="12"/>
        <v>0</v>
      </c>
      <c r="P82" s="19"/>
      <c r="Q82" s="19"/>
      <c r="R82" s="20">
        <f t="shared" si="13"/>
        <v>0</v>
      </c>
      <c r="S82" s="19"/>
      <c r="T82" s="19"/>
      <c r="U82" s="20">
        <f t="shared" si="14"/>
        <v>0</v>
      </c>
      <c r="V82" s="19"/>
      <c r="W82" s="19"/>
      <c r="X82" s="20">
        <f t="shared" si="15"/>
        <v>0</v>
      </c>
      <c r="Y82" s="19"/>
      <c r="Z82" s="19"/>
      <c r="AA82" s="19"/>
      <c r="AB82" s="19"/>
      <c r="AC82" s="22"/>
    </row>
    <row r="83" spans="1:30" s="13" customFormat="1" ht="45" customHeight="1">
      <c r="B83" s="12" t="s">
        <v>86</v>
      </c>
      <c r="C83" s="10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128708</v>
      </c>
      <c r="D83" s="10">
        <f t="shared" ref="D83:AB83" si="16"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</f>
        <v>122254</v>
      </c>
      <c r="E83" s="10">
        <f t="shared" si="16"/>
        <v>6454</v>
      </c>
      <c r="F83" s="10">
        <f t="shared" si="16"/>
        <v>49104</v>
      </c>
      <c r="G83" s="10">
        <f t="shared" si="16"/>
        <v>46997</v>
      </c>
      <c r="H83" s="10">
        <f t="shared" si="16"/>
        <v>2107</v>
      </c>
      <c r="I83" s="10">
        <f t="shared" si="16"/>
        <v>184463</v>
      </c>
      <c r="J83" s="10">
        <f t="shared" si="16"/>
        <v>155545</v>
      </c>
      <c r="K83" s="10">
        <f t="shared" si="16"/>
        <v>28918</v>
      </c>
      <c r="L83" s="10">
        <f t="shared" si="16"/>
        <v>78639</v>
      </c>
      <c r="M83" s="10">
        <f t="shared" si="16"/>
        <v>75392</v>
      </c>
      <c r="N83" s="10">
        <f t="shared" si="16"/>
        <v>3247</v>
      </c>
      <c r="O83" s="10">
        <f t="shared" si="16"/>
        <v>2712</v>
      </c>
      <c r="P83" s="10">
        <f t="shared" si="16"/>
        <v>2712</v>
      </c>
      <c r="Q83" s="10">
        <f t="shared" si="16"/>
        <v>0</v>
      </c>
      <c r="R83" s="10">
        <f t="shared" si="16"/>
        <v>19681</v>
      </c>
      <c r="S83" s="10">
        <f t="shared" si="16"/>
        <v>19681</v>
      </c>
      <c r="T83" s="10">
        <f t="shared" si="16"/>
        <v>0</v>
      </c>
      <c r="U83" s="10">
        <f t="shared" si="16"/>
        <v>3500</v>
      </c>
      <c r="V83" s="10">
        <f t="shared" si="16"/>
        <v>3480</v>
      </c>
      <c r="W83" s="10">
        <f t="shared" si="16"/>
        <v>20</v>
      </c>
      <c r="X83" s="10">
        <f t="shared" si="16"/>
        <v>200</v>
      </c>
      <c r="Y83" s="10">
        <f t="shared" si="16"/>
        <v>160</v>
      </c>
      <c r="Z83" s="10">
        <f t="shared" si="16"/>
        <v>40</v>
      </c>
      <c r="AA83" s="10">
        <f t="shared" si="16"/>
        <v>2771</v>
      </c>
      <c r="AB83" s="10">
        <f t="shared" si="16"/>
        <v>1389</v>
      </c>
      <c r="AC83" s="22"/>
      <c r="AD83" s="25"/>
    </row>
    <row r="84" spans="1:30" ht="45" customHeight="1"/>
    <row r="85" spans="1:30" ht="45" customHeight="1">
      <c r="C85" s="4"/>
      <c r="D85" s="1"/>
      <c r="E85" s="4"/>
      <c r="F85" s="1"/>
      <c r="G85" s="4"/>
      <c r="H85" s="1"/>
      <c r="I85" s="4"/>
      <c r="J85" s="1"/>
      <c r="K85" s="4"/>
      <c r="L85" s="1"/>
      <c r="M85" s="4"/>
      <c r="N85" s="1"/>
      <c r="O85" s="4"/>
      <c r="P85" s="1"/>
      <c r="Q85" s="4"/>
      <c r="R85" s="1"/>
      <c r="S85" s="4"/>
      <c r="T85" s="1"/>
      <c r="U85" s="4"/>
      <c r="V85" s="1"/>
      <c r="W85" s="4"/>
      <c r="X85" s="1"/>
      <c r="Y85" s="4"/>
      <c r="Z85" s="1"/>
      <c r="AA85" s="4"/>
      <c r="AB85" s="1"/>
    </row>
    <row r="86" spans="1:30" ht="45" customHeight="1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30" ht="45" customHeight="1"/>
    <row r="88" spans="1:30" ht="45" customHeight="1"/>
    <row r="89" spans="1:30" ht="45" customHeight="1"/>
    <row r="90" spans="1:30" ht="45" customHeight="1"/>
    <row r="91" spans="1:30" ht="45" customHeight="1"/>
    <row r="92" spans="1:30" ht="45" customHeight="1"/>
    <row r="93" spans="1:30" ht="45" customHeight="1"/>
    <row r="94" spans="1:30" ht="45" customHeight="1"/>
    <row r="95" spans="1:30" ht="45" customHeight="1"/>
    <row r="96" spans="1:30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</sheetData>
  <mergeCells count="13">
    <mergeCell ref="B4:B6"/>
    <mergeCell ref="C4:Q4"/>
    <mergeCell ref="O5:Q5"/>
    <mergeCell ref="C5:E5"/>
    <mergeCell ref="F5:H5"/>
    <mergeCell ref="I5:K5"/>
    <mergeCell ref="L5:N5"/>
    <mergeCell ref="R4:AB4"/>
    <mergeCell ref="R5:T5"/>
    <mergeCell ref="U5:W5"/>
    <mergeCell ref="X5:Z5"/>
    <mergeCell ref="C1:Q1"/>
    <mergeCell ref="C2:Q2"/>
  </mergeCells>
  <conditionalFormatting sqref="C83:AB83">
    <cfRule type="expression" dxfId="71" priority="13">
      <formula>(#REF!+#REF!)&lt;C83</formula>
    </cfRule>
  </conditionalFormatting>
  <conditionalFormatting sqref="D43:E53 N39 D13:E41 G12:H12 D8:E11 J8:K38 G8:H10 M8:N38 D55:E82 G14:H82 J40:K82 M40:N82 P8:Q82 S8:T82 V8:W82 Y8:AB82">
    <cfRule type="expression" dxfId="70" priority="12">
      <formula>(#REF!+#REF!)&lt;D8</formula>
    </cfRule>
  </conditionalFormatting>
  <conditionalFormatting sqref="H11">
    <cfRule type="expression" dxfId="69" priority="11">
      <formula>(#REF!+#REF!)&lt;H11</formula>
    </cfRule>
  </conditionalFormatting>
  <conditionalFormatting sqref="E12">
    <cfRule type="expression" dxfId="68" priority="10">
      <formula>(#REF!+#REF!)&lt;E12</formula>
    </cfRule>
  </conditionalFormatting>
  <conditionalFormatting sqref="E54">
    <cfRule type="expression" dxfId="67" priority="9">
      <formula>(#REF!+#REF!)&lt;E54</formula>
    </cfRule>
  </conditionalFormatting>
  <conditionalFormatting sqref="G11">
    <cfRule type="expression" dxfId="66" priority="8">
      <formula>(#REF!+#REF!)&lt;G11</formula>
    </cfRule>
  </conditionalFormatting>
  <conditionalFormatting sqref="D12">
    <cfRule type="expression" dxfId="65" priority="7">
      <formula>(#REF!+#REF!)&lt;D12</formula>
    </cfRule>
  </conditionalFormatting>
  <conditionalFormatting sqref="G13:H13">
    <cfRule type="expression" dxfId="64" priority="6">
      <formula>(#REF!+#REF!)&lt;G13</formula>
    </cfRule>
  </conditionalFormatting>
  <conditionalFormatting sqref="D42:E42">
    <cfRule type="expression" dxfId="63" priority="5">
      <formula>(#REF!+#REF!)&lt;D42</formula>
    </cfRule>
  </conditionalFormatting>
  <conditionalFormatting sqref="D54">
    <cfRule type="expression" dxfId="62" priority="4">
      <formula>(#REF!+#REF!)&lt;D54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1"/>
  <sheetViews>
    <sheetView showZeros="0" zoomScale="69" zoomScaleNormal="69" zoomScaleSheetLayoutView="55" workbookViewId="0">
      <pane xSplit="1" ySplit="6" topLeftCell="P82" activePane="bottomRight" state="frozenSplit"/>
      <selection pane="topRight" activeCell="E1" sqref="E1"/>
      <selection pane="bottomLeft" activeCell="A6" sqref="A6"/>
      <selection pane="bottomRight" activeCell="AN12" sqref="AN12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10" style="23" customWidth="1"/>
    <col min="11" max="11" width="15.5703125" style="23" customWidth="1"/>
    <col min="12" max="12" width="10.85546875" style="23" customWidth="1"/>
    <col min="13" max="13" width="9.7109375" style="23" customWidth="1"/>
    <col min="14" max="14" width="14.42578125" style="23" customWidth="1"/>
    <col min="15" max="15" width="10.42578125" style="23" customWidth="1"/>
    <col min="16" max="16" width="10.5703125" style="23" customWidth="1"/>
    <col min="17" max="17" width="13.28515625" style="23" customWidth="1"/>
    <col min="18" max="18" width="10.140625" style="23" customWidth="1"/>
    <col min="19" max="19" width="7.28515625" style="23" customWidth="1"/>
    <col min="20" max="20" width="14.7109375" style="27" customWidth="1"/>
    <col min="21" max="21" width="8.42578125" style="23" customWidth="1"/>
    <col min="22" max="22" width="7.42578125" style="23" customWidth="1"/>
    <col min="23" max="23" width="15.42578125" style="27" customWidth="1"/>
    <col min="24" max="24" width="13" style="23" customWidth="1"/>
    <col min="25" max="25" width="12.7109375" style="23" customWidth="1"/>
    <col min="26" max="26" width="30.7109375" style="23" customWidth="1"/>
    <col min="27" max="27" width="24.5703125" style="23" customWidth="1"/>
    <col min="28" max="28" width="28.5703125" style="23" customWidth="1"/>
    <col min="29" max="16384" width="9.140625" style="23"/>
  </cols>
  <sheetData>
    <row r="1" spans="1:40" ht="30" customHeight="1">
      <c r="B1" s="93" t="s">
        <v>87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40" ht="41.25" customHeight="1">
      <c r="A2" s="2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40" ht="41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0" ht="49.5" customHeight="1">
      <c r="A4" s="82" t="s">
        <v>0</v>
      </c>
      <c r="B4" s="94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 t="s">
        <v>1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6"/>
      <c r="AC4" s="86" t="s">
        <v>93</v>
      </c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</row>
    <row r="5" spans="1:40" ht="174" customHeight="1">
      <c r="A5" s="83"/>
      <c r="B5" s="88" t="s">
        <v>2</v>
      </c>
      <c r="C5" s="88"/>
      <c r="D5" s="88"/>
      <c r="E5" s="88" t="s">
        <v>3</v>
      </c>
      <c r="F5" s="88"/>
      <c r="G5" s="88"/>
      <c r="H5" s="88" t="s">
        <v>4</v>
      </c>
      <c r="I5" s="88"/>
      <c r="J5" s="88"/>
      <c r="K5" s="88" t="s">
        <v>5</v>
      </c>
      <c r="L5" s="88"/>
      <c r="M5" s="88"/>
      <c r="N5" s="88" t="s">
        <v>6</v>
      </c>
      <c r="O5" s="88"/>
      <c r="P5" s="88"/>
      <c r="Q5" s="88" t="s">
        <v>7</v>
      </c>
      <c r="R5" s="88"/>
      <c r="S5" s="88"/>
      <c r="T5" s="88" t="s">
        <v>8</v>
      </c>
      <c r="U5" s="88"/>
      <c r="V5" s="88"/>
      <c r="W5" s="88" t="s">
        <v>94</v>
      </c>
      <c r="X5" s="88"/>
      <c r="Y5" s="88"/>
      <c r="Z5" s="30" t="s">
        <v>95</v>
      </c>
      <c r="AA5" s="30" t="s">
        <v>91</v>
      </c>
      <c r="AB5" s="30" t="s">
        <v>92</v>
      </c>
      <c r="AC5" s="90" t="s">
        <v>96</v>
      </c>
      <c r="AD5" s="91"/>
      <c r="AE5" s="92"/>
      <c r="AF5" s="88" t="s">
        <v>97</v>
      </c>
      <c r="AG5" s="88"/>
      <c r="AH5" s="89"/>
      <c r="AI5" s="88" t="s">
        <v>98</v>
      </c>
      <c r="AJ5" s="88"/>
      <c r="AK5" s="89"/>
      <c r="AL5" s="88" t="s">
        <v>99</v>
      </c>
      <c r="AM5" s="88"/>
      <c r="AN5" s="89"/>
    </row>
    <row r="6" spans="1:40" s="24" customFormat="1" ht="43.5" customHeight="1">
      <c r="A6" s="84"/>
      <c r="B6" s="31" t="s">
        <v>10</v>
      </c>
      <c r="C6" s="31" t="s">
        <v>11</v>
      </c>
      <c r="D6" s="31" t="s">
        <v>12</v>
      </c>
      <c r="E6" s="31" t="s">
        <v>10</v>
      </c>
      <c r="F6" s="31" t="s">
        <v>11</v>
      </c>
      <c r="G6" s="31" t="s">
        <v>12</v>
      </c>
      <c r="H6" s="31" t="s">
        <v>10</v>
      </c>
      <c r="I6" s="31" t="s">
        <v>11</v>
      </c>
      <c r="J6" s="31" t="s">
        <v>12</v>
      </c>
      <c r="K6" s="31" t="s">
        <v>10</v>
      </c>
      <c r="L6" s="31" t="s">
        <v>11</v>
      </c>
      <c r="M6" s="31" t="s">
        <v>12</v>
      </c>
      <c r="N6" s="31" t="s">
        <v>10</v>
      </c>
      <c r="O6" s="31" t="s">
        <v>11</v>
      </c>
      <c r="P6" s="31" t="s">
        <v>12</v>
      </c>
      <c r="Q6" s="31" t="s">
        <v>10</v>
      </c>
      <c r="R6" s="31" t="s">
        <v>11</v>
      </c>
      <c r="S6" s="31" t="s">
        <v>12</v>
      </c>
      <c r="T6" s="31" t="s">
        <v>10</v>
      </c>
      <c r="U6" s="31" t="s">
        <v>11</v>
      </c>
      <c r="V6" s="31" t="s">
        <v>12</v>
      </c>
      <c r="W6" s="31" t="s">
        <v>10</v>
      </c>
      <c r="X6" s="31" t="s">
        <v>11</v>
      </c>
      <c r="Y6" s="31" t="s">
        <v>12</v>
      </c>
      <c r="Z6" s="31" t="s">
        <v>11</v>
      </c>
      <c r="AA6" s="31" t="s">
        <v>11</v>
      </c>
      <c r="AB6" s="32" t="s">
        <v>11</v>
      </c>
      <c r="AC6" s="33" t="s">
        <v>10</v>
      </c>
      <c r="AD6" s="33" t="s">
        <v>11</v>
      </c>
      <c r="AE6" s="33" t="s">
        <v>12</v>
      </c>
      <c r="AF6" s="33" t="s">
        <v>10</v>
      </c>
      <c r="AG6" s="33" t="s">
        <v>11</v>
      </c>
      <c r="AH6" s="33" t="s">
        <v>12</v>
      </c>
      <c r="AI6" s="33" t="s">
        <v>10</v>
      </c>
      <c r="AJ6" s="33" t="s">
        <v>11</v>
      </c>
      <c r="AK6" s="33" t="s">
        <v>12</v>
      </c>
      <c r="AL6" s="33" t="s">
        <v>10</v>
      </c>
      <c r="AM6" s="33" t="s">
        <v>11</v>
      </c>
      <c r="AN6" s="34" t="s">
        <v>12</v>
      </c>
    </row>
    <row r="7" spans="1:40" ht="58.5" customHeight="1">
      <c r="A7" s="35" t="s">
        <v>13</v>
      </c>
      <c r="B7" s="36">
        <f t="shared" ref="B7:B70" si="0">C7+D7</f>
        <v>0</v>
      </c>
      <c r="C7" s="37"/>
      <c r="D7" s="37"/>
      <c r="E7" s="36">
        <f t="shared" ref="E7:E70" si="1">F7+G7</f>
        <v>0</v>
      </c>
      <c r="F7" s="37"/>
      <c r="G7" s="37"/>
      <c r="H7" s="36">
        <f>I7+J7</f>
        <v>0</v>
      </c>
      <c r="I7" s="37"/>
      <c r="J7" s="37"/>
      <c r="K7" s="36">
        <f t="shared" ref="K7:K70" si="2">L7+M7</f>
        <v>123</v>
      </c>
      <c r="L7" s="37">
        <v>123</v>
      </c>
      <c r="M7" s="37"/>
      <c r="N7" s="36">
        <f t="shared" ref="N7:N70" si="3">O7+P7</f>
        <v>0</v>
      </c>
      <c r="O7" s="37"/>
      <c r="P7" s="37"/>
      <c r="Q7" s="36">
        <f t="shared" ref="Q7:Q70" si="4">R7+S7</f>
        <v>0</v>
      </c>
      <c r="R7" s="37"/>
      <c r="S7" s="37"/>
      <c r="T7" s="36">
        <f t="shared" ref="T7:T70" si="5">U7+V7</f>
        <v>0</v>
      </c>
      <c r="U7" s="37"/>
      <c r="V7" s="37"/>
      <c r="W7" s="36">
        <f t="shared" ref="W7:W70" si="6">X7+Y7</f>
        <v>0</v>
      </c>
      <c r="X7" s="37"/>
      <c r="Y7" s="37"/>
      <c r="Z7" s="37"/>
      <c r="AA7" s="37"/>
      <c r="AB7" s="37"/>
      <c r="AC7" s="38">
        <f>AD7+AE7</f>
        <v>0</v>
      </c>
      <c r="AD7" s="39"/>
      <c r="AE7" s="39"/>
      <c r="AF7" s="38">
        <f>AG7+AH7</f>
        <v>0</v>
      </c>
      <c r="AG7" s="39"/>
      <c r="AH7" s="39"/>
      <c r="AI7" s="38">
        <f>AJ7+AK7</f>
        <v>0</v>
      </c>
      <c r="AJ7" s="39"/>
      <c r="AK7" s="39"/>
      <c r="AL7" s="38">
        <f>AM7+AN7</f>
        <v>0</v>
      </c>
      <c r="AM7" s="39"/>
      <c r="AN7" s="39"/>
    </row>
    <row r="8" spans="1:40" ht="45" customHeight="1">
      <c r="A8" s="35" t="s">
        <v>14</v>
      </c>
      <c r="B8" s="40">
        <f t="shared" si="0"/>
        <v>1300</v>
      </c>
      <c r="C8" s="41">
        <v>1300</v>
      </c>
      <c r="D8" s="41"/>
      <c r="E8" s="40">
        <f t="shared" si="1"/>
        <v>0</v>
      </c>
      <c r="F8" s="41"/>
      <c r="G8" s="41"/>
      <c r="H8" s="36">
        <f t="shared" ref="H8:H71" si="7">I8+J8</f>
        <v>4087</v>
      </c>
      <c r="I8" s="41">
        <f>2841+1246</f>
        <v>4087</v>
      </c>
      <c r="J8" s="41"/>
      <c r="K8" s="40">
        <f t="shared" si="2"/>
        <v>680</v>
      </c>
      <c r="L8" s="41">
        <v>680</v>
      </c>
      <c r="M8" s="41"/>
      <c r="N8" s="40">
        <f t="shared" si="3"/>
        <v>0</v>
      </c>
      <c r="O8" s="41"/>
      <c r="P8" s="41"/>
      <c r="Q8" s="40">
        <f t="shared" si="4"/>
        <v>0</v>
      </c>
      <c r="R8" s="41"/>
      <c r="S8" s="41"/>
      <c r="T8" s="40">
        <f t="shared" si="5"/>
        <v>0</v>
      </c>
      <c r="U8" s="41"/>
      <c r="V8" s="41"/>
      <c r="W8" s="40">
        <f t="shared" si="6"/>
        <v>0</v>
      </c>
      <c r="X8" s="41"/>
      <c r="Y8" s="41"/>
      <c r="Z8" s="41"/>
      <c r="AA8" s="41"/>
      <c r="AB8" s="41"/>
      <c r="AC8" s="38">
        <f t="shared" ref="AC8:AC71" si="8">AD8+AE8</f>
        <v>0</v>
      </c>
      <c r="AD8" s="39"/>
      <c r="AE8" s="39"/>
      <c r="AF8" s="38">
        <f t="shared" ref="AF8:AF71" si="9">AG8+AH8</f>
        <v>0</v>
      </c>
      <c r="AG8" s="39"/>
      <c r="AH8" s="39"/>
      <c r="AI8" s="38">
        <f t="shared" ref="AI8:AI71" si="10">AJ8+AK8</f>
        <v>0</v>
      </c>
      <c r="AJ8" s="39"/>
      <c r="AK8" s="39"/>
      <c r="AL8" s="38">
        <f t="shared" ref="AL8:AL71" si="11">AM8+AN8</f>
        <v>0</v>
      </c>
      <c r="AM8" s="39"/>
      <c r="AN8" s="39"/>
    </row>
    <row r="9" spans="1:40" ht="45" customHeight="1">
      <c r="A9" s="35" t="s">
        <v>15</v>
      </c>
      <c r="B9" s="40">
        <f t="shared" si="0"/>
        <v>0</v>
      </c>
      <c r="C9" s="41"/>
      <c r="D9" s="41"/>
      <c r="E9" s="40">
        <f t="shared" si="1"/>
        <v>0</v>
      </c>
      <c r="F9" s="41"/>
      <c r="G9" s="41"/>
      <c r="H9" s="36">
        <f t="shared" si="7"/>
        <v>1172</v>
      </c>
      <c r="I9" s="41">
        <f>815+357</f>
        <v>1172</v>
      </c>
      <c r="J9" s="41"/>
      <c r="K9" s="40">
        <f t="shared" si="2"/>
        <v>431</v>
      </c>
      <c r="L9" s="41">
        <v>431</v>
      </c>
      <c r="M9" s="41"/>
      <c r="N9" s="40">
        <f t="shared" si="3"/>
        <v>0</v>
      </c>
      <c r="O9" s="41"/>
      <c r="P9" s="41"/>
      <c r="Q9" s="40">
        <f t="shared" si="4"/>
        <v>0</v>
      </c>
      <c r="R9" s="41"/>
      <c r="S9" s="41"/>
      <c r="T9" s="40">
        <f t="shared" si="5"/>
        <v>0</v>
      </c>
      <c r="U9" s="41"/>
      <c r="V9" s="41"/>
      <c r="W9" s="40">
        <f t="shared" si="6"/>
        <v>0</v>
      </c>
      <c r="X9" s="41"/>
      <c r="Y9" s="41"/>
      <c r="Z9" s="41"/>
      <c r="AA9" s="41"/>
      <c r="AB9" s="41"/>
      <c r="AC9" s="38">
        <f t="shared" si="8"/>
        <v>0</v>
      </c>
      <c r="AD9" s="39"/>
      <c r="AE9" s="39"/>
      <c r="AF9" s="38">
        <f t="shared" si="9"/>
        <v>0</v>
      </c>
      <c r="AG9" s="39"/>
      <c r="AH9" s="39"/>
      <c r="AI9" s="38">
        <f t="shared" si="10"/>
        <v>0</v>
      </c>
      <c r="AJ9" s="39"/>
      <c r="AK9" s="39"/>
      <c r="AL9" s="38">
        <f t="shared" si="11"/>
        <v>0</v>
      </c>
      <c r="AM9" s="39"/>
      <c r="AN9" s="39"/>
    </row>
    <row r="10" spans="1:40" ht="45" customHeight="1">
      <c r="A10" s="35" t="s">
        <v>16</v>
      </c>
      <c r="B10" s="40">
        <f t="shared" si="0"/>
        <v>800</v>
      </c>
      <c r="C10" s="41">
        <v>800</v>
      </c>
      <c r="D10" s="41"/>
      <c r="E10" s="40">
        <f t="shared" si="1"/>
        <v>0</v>
      </c>
      <c r="F10" s="41"/>
      <c r="G10" s="41"/>
      <c r="H10" s="36">
        <f t="shared" si="7"/>
        <v>0</v>
      </c>
      <c r="I10" s="41"/>
      <c r="J10" s="41"/>
      <c r="K10" s="40">
        <f t="shared" si="2"/>
        <v>420</v>
      </c>
      <c r="L10" s="41">
        <v>420</v>
      </c>
      <c r="M10" s="41"/>
      <c r="N10" s="40">
        <f t="shared" si="3"/>
        <v>0</v>
      </c>
      <c r="O10" s="41"/>
      <c r="P10" s="41"/>
      <c r="Q10" s="40">
        <f t="shared" si="4"/>
        <v>0</v>
      </c>
      <c r="R10" s="41"/>
      <c r="S10" s="41"/>
      <c r="T10" s="40">
        <f t="shared" si="5"/>
        <v>0</v>
      </c>
      <c r="U10" s="41"/>
      <c r="V10" s="41"/>
      <c r="W10" s="40">
        <f t="shared" si="6"/>
        <v>0</v>
      </c>
      <c r="X10" s="41"/>
      <c r="Y10" s="41"/>
      <c r="Z10" s="41"/>
      <c r="AA10" s="41"/>
      <c r="AB10" s="41"/>
      <c r="AC10" s="38">
        <f t="shared" si="8"/>
        <v>0</v>
      </c>
      <c r="AD10" s="39"/>
      <c r="AE10" s="39"/>
      <c r="AF10" s="38">
        <f t="shared" si="9"/>
        <v>0</v>
      </c>
      <c r="AG10" s="39"/>
      <c r="AH10" s="39"/>
      <c r="AI10" s="38">
        <f t="shared" si="10"/>
        <v>0</v>
      </c>
      <c r="AJ10" s="39"/>
      <c r="AK10" s="39"/>
      <c r="AL10" s="38">
        <f t="shared" si="11"/>
        <v>0</v>
      </c>
      <c r="AM10" s="39"/>
      <c r="AN10" s="39"/>
    </row>
    <row r="11" spans="1:40" ht="45" customHeight="1">
      <c r="A11" s="35" t="s">
        <v>17</v>
      </c>
      <c r="B11" s="40">
        <f t="shared" si="0"/>
        <v>1000</v>
      </c>
      <c r="C11" s="41">
        <v>880</v>
      </c>
      <c r="D11" s="41">
        <v>120</v>
      </c>
      <c r="E11" s="40">
        <f t="shared" si="1"/>
        <v>800</v>
      </c>
      <c r="F11" s="41">
        <v>800</v>
      </c>
      <c r="G11" s="41"/>
      <c r="H11" s="36">
        <f t="shared" si="7"/>
        <v>666</v>
      </c>
      <c r="I11" s="41">
        <f>463+203</f>
        <v>666</v>
      </c>
      <c r="J11" s="41"/>
      <c r="K11" s="40">
        <f t="shared" si="2"/>
        <v>603</v>
      </c>
      <c r="L11" s="41">
        <v>600</v>
      </c>
      <c r="M11" s="41">
        <v>3</v>
      </c>
      <c r="N11" s="40">
        <f t="shared" si="3"/>
        <v>0</v>
      </c>
      <c r="O11" s="41"/>
      <c r="P11" s="41"/>
      <c r="Q11" s="40">
        <f t="shared" si="4"/>
        <v>700</v>
      </c>
      <c r="R11" s="41">
        <v>700</v>
      </c>
      <c r="S11" s="41"/>
      <c r="T11" s="40">
        <f t="shared" si="5"/>
        <v>0</v>
      </c>
      <c r="U11" s="41"/>
      <c r="V11" s="41"/>
      <c r="W11" s="40">
        <f t="shared" si="6"/>
        <v>0</v>
      </c>
      <c r="X11" s="41"/>
      <c r="Y11" s="41"/>
      <c r="Z11" s="41"/>
      <c r="AA11" s="41"/>
      <c r="AB11" s="41"/>
      <c r="AC11" s="38">
        <f t="shared" si="8"/>
        <v>0</v>
      </c>
      <c r="AD11" s="39"/>
      <c r="AE11" s="39"/>
      <c r="AF11" s="38">
        <f t="shared" si="9"/>
        <v>0</v>
      </c>
      <c r="AG11" s="39"/>
      <c r="AH11" s="39"/>
      <c r="AI11" s="38">
        <f t="shared" si="10"/>
        <v>0</v>
      </c>
      <c r="AJ11" s="39"/>
      <c r="AK11" s="39"/>
      <c r="AL11" s="38">
        <f t="shared" si="11"/>
        <v>0</v>
      </c>
      <c r="AM11" s="39"/>
      <c r="AN11" s="39"/>
    </row>
    <row r="12" spans="1:40" ht="45" customHeight="1">
      <c r="A12" s="35" t="s">
        <v>18</v>
      </c>
      <c r="B12" s="40">
        <f t="shared" si="0"/>
        <v>3500</v>
      </c>
      <c r="C12" s="41">
        <v>3500</v>
      </c>
      <c r="D12" s="41"/>
      <c r="E12" s="40">
        <f t="shared" si="1"/>
        <v>0</v>
      </c>
      <c r="F12" s="41"/>
      <c r="G12" s="41"/>
      <c r="H12" s="36">
        <f t="shared" si="7"/>
        <v>13334</v>
      </c>
      <c r="I12" s="41">
        <v>10146</v>
      </c>
      <c r="J12" s="41">
        <f>2489+699</f>
        <v>3188</v>
      </c>
      <c r="K12" s="40">
        <f t="shared" si="2"/>
        <v>3838</v>
      </c>
      <c r="L12" s="41">
        <v>3838</v>
      </c>
      <c r="M12" s="41"/>
      <c r="N12" s="40">
        <f t="shared" si="3"/>
        <v>0</v>
      </c>
      <c r="O12" s="41"/>
      <c r="P12" s="41"/>
      <c r="Q12" s="40">
        <f t="shared" si="4"/>
        <v>0</v>
      </c>
      <c r="R12" s="41"/>
      <c r="S12" s="41"/>
      <c r="T12" s="40">
        <f t="shared" si="5"/>
        <v>0</v>
      </c>
      <c r="U12" s="41"/>
      <c r="V12" s="41"/>
      <c r="W12" s="40">
        <f t="shared" si="6"/>
        <v>0</v>
      </c>
      <c r="X12" s="41"/>
      <c r="Y12" s="41"/>
      <c r="Z12" s="41"/>
      <c r="AA12" s="41"/>
      <c r="AB12" s="41"/>
      <c r="AC12" s="38">
        <f t="shared" si="8"/>
        <v>0</v>
      </c>
      <c r="AD12" s="39"/>
      <c r="AE12" s="39"/>
      <c r="AF12" s="38">
        <f t="shared" si="9"/>
        <v>0</v>
      </c>
      <c r="AG12" s="39"/>
      <c r="AH12" s="39"/>
      <c r="AI12" s="38">
        <f t="shared" si="10"/>
        <v>0</v>
      </c>
      <c r="AJ12" s="39"/>
      <c r="AK12" s="39"/>
      <c r="AL12" s="38">
        <f t="shared" si="11"/>
        <v>600</v>
      </c>
      <c r="AM12" s="39"/>
      <c r="AN12" s="39">
        <v>600</v>
      </c>
    </row>
    <row r="13" spans="1:40" ht="45" customHeight="1">
      <c r="A13" s="35" t="s">
        <v>19</v>
      </c>
      <c r="B13" s="40">
        <f t="shared" si="0"/>
        <v>6200</v>
      </c>
      <c r="C13" s="41">
        <v>6200</v>
      </c>
      <c r="D13" s="41"/>
      <c r="E13" s="40">
        <f t="shared" si="1"/>
        <v>2500</v>
      </c>
      <c r="F13" s="41">
        <v>2250</v>
      </c>
      <c r="G13" s="41">
        <v>250</v>
      </c>
      <c r="H13" s="36">
        <f t="shared" si="7"/>
        <v>11540</v>
      </c>
      <c r="I13" s="41">
        <v>11540</v>
      </c>
      <c r="J13" s="41"/>
      <c r="K13" s="40">
        <f t="shared" si="2"/>
        <v>2000</v>
      </c>
      <c r="L13" s="41">
        <v>1840</v>
      </c>
      <c r="M13" s="41">
        <v>160</v>
      </c>
      <c r="N13" s="40">
        <f t="shared" si="3"/>
        <v>0</v>
      </c>
      <c r="O13" s="41"/>
      <c r="P13" s="41"/>
      <c r="Q13" s="40">
        <f t="shared" si="4"/>
        <v>2709</v>
      </c>
      <c r="R13" s="41">
        <v>2709</v>
      </c>
      <c r="S13" s="41"/>
      <c r="T13" s="40">
        <f t="shared" si="5"/>
        <v>0</v>
      </c>
      <c r="U13" s="41"/>
      <c r="V13" s="41"/>
      <c r="W13" s="40">
        <f t="shared" si="6"/>
        <v>0</v>
      </c>
      <c r="X13" s="41"/>
      <c r="Y13" s="41"/>
      <c r="Z13" s="41"/>
      <c r="AA13" s="41"/>
      <c r="AB13" s="41"/>
      <c r="AC13" s="38">
        <f t="shared" si="8"/>
        <v>0</v>
      </c>
      <c r="AD13" s="39"/>
      <c r="AE13" s="39"/>
      <c r="AF13" s="38">
        <f t="shared" si="9"/>
        <v>0</v>
      </c>
      <c r="AG13" s="39"/>
      <c r="AH13" s="39"/>
      <c r="AI13" s="38">
        <f t="shared" si="10"/>
        <v>0</v>
      </c>
      <c r="AJ13" s="39"/>
      <c r="AK13" s="39"/>
      <c r="AL13" s="38">
        <f t="shared" si="11"/>
        <v>0</v>
      </c>
      <c r="AM13" s="39"/>
      <c r="AN13" s="39"/>
    </row>
    <row r="14" spans="1:40" ht="45" customHeight="1">
      <c r="A14" s="35" t="s">
        <v>20</v>
      </c>
      <c r="B14" s="40">
        <f t="shared" si="0"/>
        <v>0</v>
      </c>
      <c r="C14" s="41"/>
      <c r="D14" s="41"/>
      <c r="E14" s="40">
        <f t="shared" si="1"/>
        <v>0</v>
      </c>
      <c r="F14" s="41"/>
      <c r="G14" s="41"/>
      <c r="H14" s="36">
        <f t="shared" si="7"/>
        <v>604</v>
      </c>
      <c r="I14" s="41">
        <f>420+184</f>
        <v>604</v>
      </c>
      <c r="J14" s="41"/>
      <c r="K14" s="40">
        <f t="shared" si="2"/>
        <v>350</v>
      </c>
      <c r="L14" s="41">
        <v>348</v>
      </c>
      <c r="M14" s="41">
        <v>2</v>
      </c>
      <c r="N14" s="40">
        <f t="shared" si="3"/>
        <v>0</v>
      </c>
      <c r="O14" s="41"/>
      <c r="P14" s="41"/>
      <c r="Q14" s="40">
        <f t="shared" si="4"/>
        <v>0</v>
      </c>
      <c r="R14" s="41"/>
      <c r="S14" s="41"/>
      <c r="T14" s="40">
        <f t="shared" si="5"/>
        <v>0</v>
      </c>
      <c r="U14" s="41"/>
      <c r="V14" s="41"/>
      <c r="W14" s="40">
        <f t="shared" si="6"/>
        <v>0</v>
      </c>
      <c r="X14" s="41"/>
      <c r="Y14" s="41"/>
      <c r="Z14" s="41"/>
      <c r="AA14" s="41"/>
      <c r="AB14" s="41"/>
      <c r="AC14" s="38">
        <f t="shared" si="8"/>
        <v>0</v>
      </c>
      <c r="AD14" s="39"/>
      <c r="AE14" s="39"/>
      <c r="AF14" s="38">
        <f t="shared" si="9"/>
        <v>0</v>
      </c>
      <c r="AG14" s="39"/>
      <c r="AH14" s="39"/>
      <c r="AI14" s="38">
        <f t="shared" si="10"/>
        <v>0</v>
      </c>
      <c r="AJ14" s="39"/>
      <c r="AK14" s="39"/>
      <c r="AL14" s="38">
        <f t="shared" si="11"/>
        <v>0</v>
      </c>
      <c r="AM14" s="39"/>
      <c r="AN14" s="39"/>
    </row>
    <row r="15" spans="1:40" ht="45" customHeight="1">
      <c r="A15" s="35" t="s">
        <v>21</v>
      </c>
      <c r="B15" s="40">
        <f t="shared" si="0"/>
        <v>2100</v>
      </c>
      <c r="C15" s="41">
        <v>2100</v>
      </c>
      <c r="D15" s="41"/>
      <c r="E15" s="40">
        <f t="shared" si="1"/>
        <v>0</v>
      </c>
      <c r="F15" s="41"/>
      <c r="G15" s="41"/>
      <c r="H15" s="36">
        <f t="shared" si="7"/>
        <v>13158</v>
      </c>
      <c r="I15" s="40">
        <v>13158</v>
      </c>
      <c r="J15" s="41"/>
      <c r="K15" s="40">
        <f t="shared" si="2"/>
        <v>971</v>
      </c>
      <c r="L15" s="41">
        <v>971</v>
      </c>
      <c r="M15" s="41"/>
      <c r="N15" s="40">
        <f t="shared" si="3"/>
        <v>0</v>
      </c>
      <c r="O15" s="41"/>
      <c r="P15" s="41"/>
      <c r="Q15" s="40">
        <f t="shared" si="4"/>
        <v>2179</v>
      </c>
      <c r="R15" s="41">
        <v>2179</v>
      </c>
      <c r="S15" s="41"/>
      <c r="T15" s="40">
        <f t="shared" si="5"/>
        <v>0</v>
      </c>
      <c r="U15" s="41"/>
      <c r="V15" s="41"/>
      <c r="W15" s="40">
        <f t="shared" si="6"/>
        <v>0</v>
      </c>
      <c r="X15" s="41"/>
      <c r="Y15" s="41"/>
      <c r="Z15" s="41"/>
      <c r="AA15" s="41"/>
      <c r="AB15" s="41"/>
      <c r="AC15" s="38">
        <f t="shared" si="8"/>
        <v>0</v>
      </c>
      <c r="AD15" s="39"/>
      <c r="AE15" s="39"/>
      <c r="AF15" s="38">
        <f t="shared" si="9"/>
        <v>0</v>
      </c>
      <c r="AG15" s="39"/>
      <c r="AH15" s="39"/>
      <c r="AI15" s="38">
        <f t="shared" si="10"/>
        <v>0</v>
      </c>
      <c r="AJ15" s="39"/>
      <c r="AK15" s="39"/>
      <c r="AL15" s="38">
        <f t="shared" si="11"/>
        <v>0</v>
      </c>
      <c r="AM15" s="39"/>
      <c r="AN15" s="39"/>
    </row>
    <row r="16" spans="1:40" ht="45" customHeight="1">
      <c r="A16" s="35" t="s">
        <v>22</v>
      </c>
      <c r="B16" s="40">
        <f t="shared" si="0"/>
        <v>0</v>
      </c>
      <c r="C16" s="41"/>
      <c r="D16" s="41"/>
      <c r="E16" s="40">
        <f t="shared" si="1"/>
        <v>0</v>
      </c>
      <c r="F16" s="41"/>
      <c r="G16" s="41"/>
      <c r="H16" s="36">
        <f t="shared" si="7"/>
        <v>0</v>
      </c>
      <c r="I16" s="41"/>
      <c r="J16" s="41"/>
      <c r="K16" s="40">
        <f t="shared" si="2"/>
        <v>246</v>
      </c>
      <c r="L16" s="41">
        <v>246</v>
      </c>
      <c r="M16" s="41"/>
      <c r="N16" s="40">
        <f t="shared" si="3"/>
        <v>0</v>
      </c>
      <c r="O16" s="41"/>
      <c r="P16" s="41"/>
      <c r="Q16" s="40">
        <f t="shared" si="4"/>
        <v>0</v>
      </c>
      <c r="R16" s="41"/>
      <c r="S16" s="41"/>
      <c r="T16" s="40">
        <f t="shared" si="5"/>
        <v>0</v>
      </c>
      <c r="U16" s="41"/>
      <c r="V16" s="41"/>
      <c r="W16" s="40">
        <f t="shared" si="6"/>
        <v>0</v>
      </c>
      <c r="X16" s="41"/>
      <c r="Y16" s="41"/>
      <c r="Z16" s="41"/>
      <c r="AA16" s="41"/>
      <c r="AB16" s="41"/>
      <c r="AC16" s="38">
        <f t="shared" si="8"/>
        <v>0</v>
      </c>
      <c r="AD16" s="39"/>
      <c r="AE16" s="39"/>
      <c r="AF16" s="38">
        <f t="shared" si="9"/>
        <v>0</v>
      </c>
      <c r="AG16" s="39"/>
      <c r="AH16" s="39"/>
      <c r="AI16" s="38">
        <f t="shared" si="10"/>
        <v>0</v>
      </c>
      <c r="AJ16" s="39"/>
      <c r="AK16" s="39"/>
      <c r="AL16" s="38">
        <f t="shared" si="11"/>
        <v>0</v>
      </c>
      <c r="AM16" s="39"/>
      <c r="AN16" s="39"/>
    </row>
    <row r="17" spans="1:40" ht="45" customHeight="1">
      <c r="A17" s="35" t="s">
        <v>23</v>
      </c>
      <c r="B17" s="40">
        <f t="shared" si="0"/>
        <v>0</v>
      </c>
      <c r="C17" s="41"/>
      <c r="D17" s="41"/>
      <c r="E17" s="40">
        <f t="shared" si="1"/>
        <v>0</v>
      </c>
      <c r="F17" s="41"/>
      <c r="G17" s="41"/>
      <c r="H17" s="36">
        <f t="shared" si="7"/>
        <v>686</v>
      </c>
      <c r="I17" s="41">
        <f>477+209</f>
        <v>686</v>
      </c>
      <c r="J17" s="41"/>
      <c r="K17" s="40">
        <f t="shared" si="2"/>
        <v>300</v>
      </c>
      <c r="L17" s="41">
        <v>297</v>
      </c>
      <c r="M17" s="41">
        <v>3</v>
      </c>
      <c r="N17" s="40">
        <f t="shared" si="3"/>
        <v>0</v>
      </c>
      <c r="O17" s="41"/>
      <c r="P17" s="41"/>
      <c r="Q17" s="40">
        <f t="shared" si="4"/>
        <v>0</v>
      </c>
      <c r="R17" s="41"/>
      <c r="S17" s="41"/>
      <c r="T17" s="40">
        <f t="shared" si="5"/>
        <v>0</v>
      </c>
      <c r="U17" s="41"/>
      <c r="V17" s="41"/>
      <c r="W17" s="40">
        <f t="shared" si="6"/>
        <v>0</v>
      </c>
      <c r="X17" s="41"/>
      <c r="Y17" s="41"/>
      <c r="Z17" s="41"/>
      <c r="AA17" s="41"/>
      <c r="AB17" s="41"/>
      <c r="AC17" s="38">
        <f t="shared" si="8"/>
        <v>0</v>
      </c>
      <c r="AD17" s="39"/>
      <c r="AE17" s="39"/>
      <c r="AF17" s="38">
        <f t="shared" si="9"/>
        <v>0</v>
      </c>
      <c r="AG17" s="39"/>
      <c r="AH17" s="39"/>
      <c r="AI17" s="38">
        <f t="shared" si="10"/>
        <v>0</v>
      </c>
      <c r="AJ17" s="39"/>
      <c r="AK17" s="39"/>
      <c r="AL17" s="38">
        <f t="shared" si="11"/>
        <v>0</v>
      </c>
      <c r="AM17" s="39"/>
      <c r="AN17" s="39"/>
    </row>
    <row r="18" spans="1:40" ht="45" customHeight="1">
      <c r="A18" s="35" t="s">
        <v>24</v>
      </c>
      <c r="B18" s="40">
        <f t="shared" si="0"/>
        <v>4500</v>
      </c>
      <c r="C18" s="41">
        <v>4410</v>
      </c>
      <c r="D18" s="41">
        <v>90</v>
      </c>
      <c r="E18" s="40">
        <f t="shared" si="1"/>
        <v>0</v>
      </c>
      <c r="F18" s="41"/>
      <c r="G18" s="41"/>
      <c r="H18" s="36">
        <f t="shared" si="7"/>
        <v>898</v>
      </c>
      <c r="I18" s="41">
        <f>624+274</f>
        <v>898</v>
      </c>
      <c r="J18" s="41"/>
      <c r="K18" s="40">
        <f t="shared" si="2"/>
        <v>1400</v>
      </c>
      <c r="L18" s="41">
        <v>1400</v>
      </c>
      <c r="M18" s="41"/>
      <c r="N18" s="40">
        <f t="shared" si="3"/>
        <v>0</v>
      </c>
      <c r="O18" s="41"/>
      <c r="P18" s="41"/>
      <c r="Q18" s="40">
        <f t="shared" si="4"/>
        <v>0</v>
      </c>
      <c r="R18" s="41"/>
      <c r="S18" s="41"/>
      <c r="T18" s="40">
        <f t="shared" si="5"/>
        <v>0</v>
      </c>
      <c r="U18" s="41"/>
      <c r="V18" s="41"/>
      <c r="W18" s="40">
        <f t="shared" si="6"/>
        <v>0</v>
      </c>
      <c r="X18" s="41"/>
      <c r="Y18" s="41"/>
      <c r="Z18" s="41"/>
      <c r="AA18" s="41"/>
      <c r="AB18" s="41"/>
      <c r="AC18" s="38">
        <f t="shared" si="8"/>
        <v>0</v>
      </c>
      <c r="AD18" s="39"/>
      <c r="AE18" s="39"/>
      <c r="AF18" s="38">
        <f t="shared" si="9"/>
        <v>0</v>
      </c>
      <c r="AG18" s="39"/>
      <c r="AH18" s="39"/>
      <c r="AI18" s="38">
        <f t="shared" si="10"/>
        <v>0</v>
      </c>
      <c r="AJ18" s="39"/>
      <c r="AK18" s="39"/>
      <c r="AL18" s="38">
        <f t="shared" si="11"/>
        <v>0</v>
      </c>
      <c r="AM18" s="39"/>
      <c r="AN18" s="39"/>
    </row>
    <row r="19" spans="1:40" ht="45" customHeight="1">
      <c r="A19" s="35" t="s">
        <v>25</v>
      </c>
      <c r="B19" s="40">
        <f t="shared" si="0"/>
        <v>0</v>
      </c>
      <c r="C19" s="41"/>
      <c r="D19" s="41"/>
      <c r="E19" s="40">
        <f t="shared" si="1"/>
        <v>0</v>
      </c>
      <c r="F19" s="41"/>
      <c r="G19" s="41"/>
      <c r="H19" s="36">
        <f t="shared" si="7"/>
        <v>0</v>
      </c>
      <c r="I19" s="41"/>
      <c r="J19" s="41"/>
      <c r="K19" s="40">
        <f t="shared" si="2"/>
        <v>500</v>
      </c>
      <c r="L19" s="41">
        <v>500</v>
      </c>
      <c r="M19" s="41"/>
      <c r="N19" s="40">
        <f t="shared" si="3"/>
        <v>0</v>
      </c>
      <c r="O19" s="41"/>
      <c r="P19" s="41"/>
      <c r="Q19" s="40">
        <f t="shared" si="4"/>
        <v>0</v>
      </c>
      <c r="R19" s="41"/>
      <c r="S19" s="41"/>
      <c r="T19" s="40">
        <f t="shared" si="5"/>
        <v>0</v>
      </c>
      <c r="U19" s="41"/>
      <c r="V19" s="41"/>
      <c r="W19" s="40">
        <f t="shared" si="6"/>
        <v>0</v>
      </c>
      <c r="X19" s="41"/>
      <c r="Y19" s="41"/>
      <c r="Z19" s="41"/>
      <c r="AA19" s="41"/>
      <c r="AB19" s="41"/>
      <c r="AC19" s="38">
        <f t="shared" si="8"/>
        <v>0</v>
      </c>
      <c r="AD19" s="39"/>
      <c r="AE19" s="39"/>
      <c r="AF19" s="38">
        <f t="shared" si="9"/>
        <v>0</v>
      </c>
      <c r="AG19" s="39"/>
      <c r="AH19" s="39"/>
      <c r="AI19" s="38">
        <f t="shared" si="10"/>
        <v>0</v>
      </c>
      <c r="AJ19" s="39"/>
      <c r="AK19" s="39"/>
      <c r="AL19" s="38">
        <f t="shared" si="11"/>
        <v>0</v>
      </c>
      <c r="AM19" s="39"/>
      <c r="AN19" s="39"/>
    </row>
    <row r="20" spans="1:40" ht="45" customHeight="1">
      <c r="A20" s="35" t="s">
        <v>26</v>
      </c>
      <c r="B20" s="40">
        <f t="shared" si="0"/>
        <v>500</v>
      </c>
      <c r="C20" s="41">
        <v>500</v>
      </c>
      <c r="D20" s="41"/>
      <c r="E20" s="40">
        <f t="shared" si="1"/>
        <v>0</v>
      </c>
      <c r="F20" s="41"/>
      <c r="G20" s="41"/>
      <c r="H20" s="36">
        <f t="shared" si="7"/>
        <v>1247</v>
      </c>
      <c r="I20" s="41">
        <f>867+380</f>
        <v>1247</v>
      </c>
      <c r="J20" s="41"/>
      <c r="K20" s="40">
        <f t="shared" si="2"/>
        <v>450</v>
      </c>
      <c r="L20" s="41">
        <v>450</v>
      </c>
      <c r="M20" s="41"/>
      <c r="N20" s="40">
        <f t="shared" si="3"/>
        <v>0</v>
      </c>
      <c r="O20" s="41"/>
      <c r="P20" s="41"/>
      <c r="Q20" s="40">
        <f t="shared" si="4"/>
        <v>0</v>
      </c>
      <c r="R20" s="41"/>
      <c r="S20" s="41"/>
      <c r="T20" s="40">
        <f t="shared" si="5"/>
        <v>0</v>
      </c>
      <c r="U20" s="41"/>
      <c r="V20" s="41"/>
      <c r="W20" s="40">
        <f t="shared" si="6"/>
        <v>0</v>
      </c>
      <c r="X20" s="41"/>
      <c r="Y20" s="41"/>
      <c r="Z20" s="41"/>
      <c r="AA20" s="41"/>
      <c r="AB20" s="41"/>
      <c r="AC20" s="38">
        <f t="shared" si="8"/>
        <v>0</v>
      </c>
      <c r="AD20" s="39"/>
      <c r="AE20" s="39"/>
      <c r="AF20" s="38">
        <f t="shared" si="9"/>
        <v>0</v>
      </c>
      <c r="AG20" s="39"/>
      <c r="AH20" s="39"/>
      <c r="AI20" s="38">
        <f t="shared" si="10"/>
        <v>0</v>
      </c>
      <c r="AJ20" s="39"/>
      <c r="AK20" s="39"/>
      <c r="AL20" s="38">
        <f t="shared" si="11"/>
        <v>0</v>
      </c>
      <c r="AM20" s="39"/>
      <c r="AN20" s="39"/>
    </row>
    <row r="21" spans="1:40" ht="45" customHeight="1">
      <c r="A21" s="35" t="s">
        <v>27</v>
      </c>
      <c r="B21" s="40">
        <f t="shared" si="0"/>
        <v>600</v>
      </c>
      <c r="C21" s="41">
        <v>600</v>
      </c>
      <c r="D21" s="41"/>
      <c r="E21" s="40">
        <f t="shared" si="1"/>
        <v>0</v>
      </c>
      <c r="F21" s="41"/>
      <c r="G21" s="41"/>
      <c r="H21" s="36">
        <f t="shared" si="7"/>
        <v>4655</v>
      </c>
      <c r="I21" s="41">
        <f>1389+1192</f>
        <v>2581</v>
      </c>
      <c r="J21" s="41">
        <f>1847+227</f>
        <v>2074</v>
      </c>
      <c r="K21" s="40">
        <f t="shared" si="2"/>
        <v>500</v>
      </c>
      <c r="L21" s="41">
        <v>470</v>
      </c>
      <c r="M21" s="41">
        <v>30</v>
      </c>
      <c r="N21" s="40">
        <f t="shared" si="3"/>
        <v>0</v>
      </c>
      <c r="O21" s="41"/>
      <c r="P21" s="41"/>
      <c r="Q21" s="40">
        <f t="shared" si="4"/>
        <v>0</v>
      </c>
      <c r="R21" s="41"/>
      <c r="S21" s="41"/>
      <c r="T21" s="40">
        <f t="shared" si="5"/>
        <v>0</v>
      </c>
      <c r="U21" s="41"/>
      <c r="V21" s="41"/>
      <c r="W21" s="40">
        <f t="shared" si="6"/>
        <v>0</v>
      </c>
      <c r="X21" s="41"/>
      <c r="Y21" s="41"/>
      <c r="Z21" s="41"/>
      <c r="AA21" s="41"/>
      <c r="AB21" s="41"/>
      <c r="AC21" s="38">
        <f t="shared" si="8"/>
        <v>0</v>
      </c>
      <c r="AD21" s="39"/>
      <c r="AE21" s="39"/>
      <c r="AF21" s="38">
        <f t="shared" si="9"/>
        <v>0</v>
      </c>
      <c r="AG21" s="39"/>
      <c r="AH21" s="39"/>
      <c r="AI21" s="38">
        <f t="shared" si="10"/>
        <v>0</v>
      </c>
      <c r="AJ21" s="39"/>
      <c r="AK21" s="39"/>
      <c r="AL21" s="38">
        <f t="shared" si="11"/>
        <v>0</v>
      </c>
      <c r="AM21" s="39"/>
      <c r="AN21" s="39"/>
    </row>
    <row r="22" spans="1:40" ht="45" customHeight="1">
      <c r="A22" s="35" t="s">
        <v>28</v>
      </c>
      <c r="B22" s="40">
        <f t="shared" si="0"/>
        <v>0</v>
      </c>
      <c r="C22" s="41"/>
      <c r="D22" s="41"/>
      <c r="E22" s="40">
        <f t="shared" si="1"/>
        <v>0</v>
      </c>
      <c r="F22" s="41"/>
      <c r="G22" s="41"/>
      <c r="H22" s="36">
        <f t="shared" si="7"/>
        <v>1486</v>
      </c>
      <c r="I22" s="41">
        <f>1033+453</f>
        <v>1486</v>
      </c>
      <c r="J22" s="41"/>
      <c r="K22" s="40">
        <f t="shared" si="2"/>
        <v>550</v>
      </c>
      <c r="L22" s="41">
        <v>550</v>
      </c>
      <c r="M22" s="41"/>
      <c r="N22" s="40">
        <f t="shared" si="3"/>
        <v>0</v>
      </c>
      <c r="O22" s="41"/>
      <c r="P22" s="41"/>
      <c r="Q22" s="40">
        <f t="shared" si="4"/>
        <v>0</v>
      </c>
      <c r="R22" s="41"/>
      <c r="S22" s="41"/>
      <c r="T22" s="40">
        <f t="shared" si="5"/>
        <v>0</v>
      </c>
      <c r="U22" s="41"/>
      <c r="V22" s="41"/>
      <c r="W22" s="40">
        <f t="shared" si="6"/>
        <v>0</v>
      </c>
      <c r="X22" s="41"/>
      <c r="Y22" s="41"/>
      <c r="Z22" s="41"/>
      <c r="AA22" s="41"/>
      <c r="AB22" s="41"/>
      <c r="AC22" s="38">
        <f t="shared" si="8"/>
        <v>0</v>
      </c>
      <c r="AD22" s="39"/>
      <c r="AE22" s="39"/>
      <c r="AF22" s="38">
        <f t="shared" si="9"/>
        <v>0</v>
      </c>
      <c r="AG22" s="39"/>
      <c r="AH22" s="39"/>
      <c r="AI22" s="38">
        <f t="shared" si="10"/>
        <v>0</v>
      </c>
      <c r="AJ22" s="39"/>
      <c r="AK22" s="39"/>
      <c r="AL22" s="38">
        <f t="shared" si="11"/>
        <v>0</v>
      </c>
      <c r="AM22" s="39"/>
      <c r="AN22" s="39"/>
    </row>
    <row r="23" spans="1:40" ht="45" customHeight="1">
      <c r="A23" s="35" t="s">
        <v>29</v>
      </c>
      <c r="B23" s="40">
        <f t="shared" si="0"/>
        <v>0</v>
      </c>
      <c r="C23" s="41"/>
      <c r="D23" s="41"/>
      <c r="E23" s="40">
        <f t="shared" si="1"/>
        <v>0</v>
      </c>
      <c r="F23" s="41"/>
      <c r="G23" s="41"/>
      <c r="H23" s="36">
        <f t="shared" si="7"/>
        <v>1968</v>
      </c>
      <c r="I23" s="41">
        <f>1368+600</f>
        <v>1968</v>
      </c>
      <c r="J23" s="41"/>
      <c r="K23" s="40">
        <f t="shared" si="2"/>
        <v>380</v>
      </c>
      <c r="L23" s="41">
        <v>380</v>
      </c>
      <c r="M23" s="41"/>
      <c r="N23" s="40">
        <f t="shared" si="3"/>
        <v>0</v>
      </c>
      <c r="O23" s="41"/>
      <c r="P23" s="41"/>
      <c r="Q23" s="40">
        <f t="shared" si="4"/>
        <v>0</v>
      </c>
      <c r="R23" s="41"/>
      <c r="S23" s="41"/>
      <c r="T23" s="40">
        <f t="shared" si="5"/>
        <v>0</v>
      </c>
      <c r="U23" s="41"/>
      <c r="V23" s="41"/>
      <c r="W23" s="40">
        <f t="shared" si="6"/>
        <v>0</v>
      </c>
      <c r="X23" s="41"/>
      <c r="Y23" s="41"/>
      <c r="Z23" s="41"/>
      <c r="AA23" s="41"/>
      <c r="AB23" s="41"/>
      <c r="AC23" s="38">
        <f t="shared" si="8"/>
        <v>0</v>
      </c>
      <c r="AD23" s="39"/>
      <c r="AE23" s="39"/>
      <c r="AF23" s="38">
        <f t="shared" si="9"/>
        <v>0</v>
      </c>
      <c r="AG23" s="39"/>
      <c r="AH23" s="39"/>
      <c r="AI23" s="38">
        <f t="shared" si="10"/>
        <v>0</v>
      </c>
      <c r="AJ23" s="39"/>
      <c r="AK23" s="39"/>
      <c r="AL23" s="38">
        <f t="shared" si="11"/>
        <v>0</v>
      </c>
      <c r="AM23" s="39"/>
      <c r="AN23" s="39"/>
    </row>
    <row r="24" spans="1:40" ht="45" customHeight="1">
      <c r="A24" s="35" t="s">
        <v>30</v>
      </c>
      <c r="B24" s="40">
        <f t="shared" si="0"/>
        <v>0</v>
      </c>
      <c r="C24" s="41"/>
      <c r="D24" s="41"/>
      <c r="E24" s="40">
        <f t="shared" si="1"/>
        <v>0</v>
      </c>
      <c r="F24" s="41"/>
      <c r="G24" s="41"/>
      <c r="H24" s="36">
        <f t="shared" si="7"/>
        <v>0</v>
      </c>
      <c r="I24" s="41"/>
      <c r="J24" s="41"/>
      <c r="K24" s="40">
        <f t="shared" si="2"/>
        <v>700</v>
      </c>
      <c r="L24" s="41">
        <v>686</v>
      </c>
      <c r="M24" s="41">
        <v>14</v>
      </c>
      <c r="N24" s="40">
        <f t="shared" si="3"/>
        <v>0</v>
      </c>
      <c r="O24" s="41"/>
      <c r="P24" s="41"/>
      <c r="Q24" s="40">
        <f t="shared" si="4"/>
        <v>0</v>
      </c>
      <c r="R24" s="41"/>
      <c r="S24" s="41"/>
      <c r="T24" s="40">
        <f t="shared" si="5"/>
        <v>0</v>
      </c>
      <c r="U24" s="41"/>
      <c r="V24" s="41"/>
      <c r="W24" s="40">
        <f t="shared" si="6"/>
        <v>0</v>
      </c>
      <c r="X24" s="41"/>
      <c r="Y24" s="41"/>
      <c r="Z24" s="41"/>
      <c r="AA24" s="41"/>
      <c r="AB24" s="41"/>
      <c r="AC24" s="38">
        <f t="shared" si="8"/>
        <v>0</v>
      </c>
      <c r="AD24" s="39"/>
      <c r="AE24" s="39"/>
      <c r="AF24" s="38">
        <f t="shared" si="9"/>
        <v>0</v>
      </c>
      <c r="AG24" s="39"/>
      <c r="AH24" s="39"/>
      <c r="AI24" s="38">
        <f t="shared" si="10"/>
        <v>0</v>
      </c>
      <c r="AJ24" s="39"/>
      <c r="AK24" s="39"/>
      <c r="AL24" s="38">
        <f t="shared" si="11"/>
        <v>0</v>
      </c>
      <c r="AM24" s="39"/>
      <c r="AN24" s="39"/>
    </row>
    <row r="25" spans="1:40" ht="45" customHeight="1">
      <c r="A25" s="35" t="s">
        <v>31</v>
      </c>
      <c r="B25" s="40">
        <f t="shared" si="0"/>
        <v>1300</v>
      </c>
      <c r="C25" s="41">
        <v>1300</v>
      </c>
      <c r="D25" s="41"/>
      <c r="E25" s="40">
        <f t="shared" si="1"/>
        <v>0</v>
      </c>
      <c r="F25" s="41"/>
      <c r="G25" s="41"/>
      <c r="H25" s="36">
        <f t="shared" si="7"/>
        <v>1079</v>
      </c>
      <c r="I25" s="41">
        <f>504+276</f>
        <v>780</v>
      </c>
      <c r="J25" s="41">
        <f>246+53</f>
        <v>299</v>
      </c>
      <c r="K25" s="40">
        <f t="shared" si="2"/>
        <v>1378</v>
      </c>
      <c r="L25" s="41">
        <v>1366</v>
      </c>
      <c r="M25" s="41">
        <v>12</v>
      </c>
      <c r="N25" s="40">
        <f t="shared" si="3"/>
        <v>0</v>
      </c>
      <c r="O25" s="41"/>
      <c r="P25" s="41"/>
      <c r="Q25" s="40">
        <f t="shared" si="4"/>
        <v>0</v>
      </c>
      <c r="R25" s="41"/>
      <c r="S25" s="41"/>
      <c r="T25" s="40">
        <f t="shared" si="5"/>
        <v>0</v>
      </c>
      <c r="U25" s="41"/>
      <c r="V25" s="41"/>
      <c r="W25" s="40">
        <f t="shared" si="6"/>
        <v>0</v>
      </c>
      <c r="X25" s="41"/>
      <c r="Y25" s="41"/>
      <c r="Z25" s="41"/>
      <c r="AA25" s="41"/>
      <c r="AB25" s="41"/>
      <c r="AC25" s="38">
        <f t="shared" si="8"/>
        <v>0</v>
      </c>
      <c r="AD25" s="39"/>
      <c r="AE25" s="39"/>
      <c r="AF25" s="38">
        <f t="shared" si="9"/>
        <v>0</v>
      </c>
      <c r="AG25" s="39"/>
      <c r="AH25" s="39"/>
      <c r="AI25" s="38">
        <f t="shared" si="10"/>
        <v>0</v>
      </c>
      <c r="AJ25" s="39"/>
      <c r="AK25" s="39"/>
      <c r="AL25" s="38">
        <f t="shared" si="11"/>
        <v>0</v>
      </c>
      <c r="AM25" s="39"/>
      <c r="AN25" s="39"/>
    </row>
    <row r="26" spans="1:40" ht="45" customHeight="1">
      <c r="A26" s="35" t="s">
        <v>32</v>
      </c>
      <c r="B26" s="40">
        <f t="shared" si="0"/>
        <v>1525</v>
      </c>
      <c r="C26" s="41">
        <v>1500</v>
      </c>
      <c r="D26" s="41">
        <v>25</v>
      </c>
      <c r="E26" s="40">
        <f t="shared" si="1"/>
        <v>0</v>
      </c>
      <c r="F26" s="41"/>
      <c r="G26" s="41"/>
      <c r="H26" s="36">
        <f t="shared" si="7"/>
        <v>0</v>
      </c>
      <c r="I26" s="41"/>
      <c r="J26" s="41"/>
      <c r="K26" s="40">
        <f t="shared" si="2"/>
        <v>513</v>
      </c>
      <c r="L26" s="41">
        <v>513</v>
      </c>
      <c r="M26" s="41"/>
      <c r="N26" s="40">
        <f t="shared" si="3"/>
        <v>0</v>
      </c>
      <c r="O26" s="41"/>
      <c r="P26" s="41"/>
      <c r="Q26" s="40">
        <f t="shared" si="4"/>
        <v>0</v>
      </c>
      <c r="R26" s="41"/>
      <c r="S26" s="41"/>
      <c r="T26" s="40">
        <f t="shared" si="5"/>
        <v>0</v>
      </c>
      <c r="U26" s="41"/>
      <c r="V26" s="41"/>
      <c r="W26" s="40">
        <f t="shared" si="6"/>
        <v>0</v>
      </c>
      <c r="X26" s="41"/>
      <c r="Y26" s="41"/>
      <c r="Z26" s="41"/>
      <c r="AA26" s="41"/>
      <c r="AB26" s="41"/>
      <c r="AC26" s="38">
        <f t="shared" si="8"/>
        <v>0</v>
      </c>
      <c r="AD26" s="39"/>
      <c r="AE26" s="39"/>
      <c r="AF26" s="38">
        <f t="shared" si="9"/>
        <v>0</v>
      </c>
      <c r="AG26" s="39"/>
      <c r="AH26" s="39"/>
      <c r="AI26" s="38">
        <f t="shared" si="10"/>
        <v>0</v>
      </c>
      <c r="AJ26" s="39"/>
      <c r="AK26" s="39"/>
      <c r="AL26" s="38">
        <f t="shared" si="11"/>
        <v>0</v>
      </c>
      <c r="AM26" s="39"/>
      <c r="AN26" s="39"/>
    </row>
    <row r="27" spans="1:40" ht="45" customHeight="1">
      <c r="A27" s="35" t="s">
        <v>33</v>
      </c>
      <c r="B27" s="40">
        <f t="shared" si="0"/>
        <v>0</v>
      </c>
      <c r="C27" s="41"/>
      <c r="D27" s="41"/>
      <c r="E27" s="40">
        <f t="shared" si="1"/>
        <v>0</v>
      </c>
      <c r="F27" s="41"/>
      <c r="G27" s="41"/>
      <c r="H27" s="36">
        <f t="shared" si="7"/>
        <v>541</v>
      </c>
      <c r="I27" s="41">
        <f>376+165</f>
        <v>541</v>
      </c>
      <c r="J27" s="41"/>
      <c r="K27" s="40">
        <f t="shared" si="2"/>
        <v>480</v>
      </c>
      <c r="L27" s="41">
        <v>480</v>
      </c>
      <c r="M27" s="41"/>
      <c r="N27" s="40">
        <f t="shared" si="3"/>
        <v>0</v>
      </c>
      <c r="O27" s="41"/>
      <c r="P27" s="41"/>
      <c r="Q27" s="40">
        <f t="shared" si="4"/>
        <v>0</v>
      </c>
      <c r="R27" s="41"/>
      <c r="S27" s="41"/>
      <c r="T27" s="40">
        <f t="shared" si="5"/>
        <v>0</v>
      </c>
      <c r="U27" s="41"/>
      <c r="V27" s="41"/>
      <c r="W27" s="40">
        <f t="shared" si="6"/>
        <v>0</v>
      </c>
      <c r="X27" s="41"/>
      <c r="Y27" s="41"/>
      <c r="Z27" s="41"/>
      <c r="AA27" s="41"/>
      <c r="AB27" s="41"/>
      <c r="AC27" s="38">
        <f t="shared" si="8"/>
        <v>0</v>
      </c>
      <c r="AD27" s="39"/>
      <c r="AE27" s="39"/>
      <c r="AF27" s="38">
        <f t="shared" si="9"/>
        <v>0</v>
      </c>
      <c r="AG27" s="39"/>
      <c r="AH27" s="39"/>
      <c r="AI27" s="38">
        <f t="shared" si="10"/>
        <v>0</v>
      </c>
      <c r="AJ27" s="39"/>
      <c r="AK27" s="39"/>
      <c r="AL27" s="38">
        <f t="shared" si="11"/>
        <v>0</v>
      </c>
      <c r="AM27" s="39"/>
      <c r="AN27" s="39"/>
    </row>
    <row r="28" spans="1:40" ht="45" customHeight="1">
      <c r="A28" s="35" t="s">
        <v>34</v>
      </c>
      <c r="B28" s="40">
        <f t="shared" si="0"/>
        <v>0</v>
      </c>
      <c r="C28" s="41"/>
      <c r="D28" s="41"/>
      <c r="E28" s="40">
        <f t="shared" si="1"/>
        <v>0</v>
      </c>
      <c r="F28" s="41"/>
      <c r="G28" s="41"/>
      <c r="H28" s="36">
        <f t="shared" si="7"/>
        <v>0</v>
      </c>
      <c r="I28" s="41"/>
      <c r="J28" s="41"/>
      <c r="K28" s="40">
        <f t="shared" si="2"/>
        <v>158</v>
      </c>
      <c r="L28" s="41">
        <v>158</v>
      </c>
      <c r="M28" s="41"/>
      <c r="N28" s="40">
        <f t="shared" si="3"/>
        <v>0</v>
      </c>
      <c r="O28" s="41"/>
      <c r="P28" s="41"/>
      <c r="Q28" s="40">
        <f t="shared" si="4"/>
        <v>0</v>
      </c>
      <c r="R28" s="41"/>
      <c r="S28" s="41"/>
      <c r="T28" s="40">
        <f t="shared" si="5"/>
        <v>0</v>
      </c>
      <c r="U28" s="41"/>
      <c r="V28" s="41"/>
      <c r="W28" s="40">
        <f t="shared" si="6"/>
        <v>0</v>
      </c>
      <c r="X28" s="41"/>
      <c r="Y28" s="41"/>
      <c r="Z28" s="41"/>
      <c r="AA28" s="41"/>
      <c r="AB28" s="41"/>
      <c r="AC28" s="38">
        <f t="shared" si="8"/>
        <v>0</v>
      </c>
      <c r="AD28" s="39"/>
      <c r="AE28" s="39"/>
      <c r="AF28" s="38">
        <f t="shared" si="9"/>
        <v>0</v>
      </c>
      <c r="AG28" s="39"/>
      <c r="AH28" s="39"/>
      <c r="AI28" s="38">
        <f t="shared" si="10"/>
        <v>0</v>
      </c>
      <c r="AJ28" s="39"/>
      <c r="AK28" s="39"/>
      <c r="AL28" s="38">
        <f t="shared" si="11"/>
        <v>0</v>
      </c>
      <c r="AM28" s="39"/>
      <c r="AN28" s="39"/>
    </row>
    <row r="29" spans="1:40" ht="45" customHeight="1">
      <c r="A29" s="35" t="s">
        <v>35</v>
      </c>
      <c r="B29" s="40">
        <f t="shared" si="0"/>
        <v>720</v>
      </c>
      <c r="C29" s="41">
        <v>720</v>
      </c>
      <c r="D29" s="41"/>
      <c r="E29" s="40">
        <f t="shared" si="1"/>
        <v>0</v>
      </c>
      <c r="F29" s="41"/>
      <c r="G29" s="41"/>
      <c r="H29" s="36">
        <f t="shared" si="7"/>
        <v>4747</v>
      </c>
      <c r="I29" s="41">
        <f>2700+1215</f>
        <v>3915</v>
      </c>
      <c r="J29" s="41">
        <f>600+232</f>
        <v>832</v>
      </c>
      <c r="K29" s="40">
        <f t="shared" si="2"/>
        <v>1262</v>
      </c>
      <c r="L29" s="41">
        <v>1242</v>
      </c>
      <c r="M29" s="41">
        <v>20</v>
      </c>
      <c r="N29" s="40">
        <f t="shared" si="3"/>
        <v>0</v>
      </c>
      <c r="O29" s="41"/>
      <c r="P29" s="41"/>
      <c r="Q29" s="40">
        <f t="shared" si="4"/>
        <v>0</v>
      </c>
      <c r="R29" s="41"/>
      <c r="S29" s="41"/>
      <c r="T29" s="40">
        <f t="shared" si="5"/>
        <v>0</v>
      </c>
      <c r="U29" s="41"/>
      <c r="V29" s="41"/>
      <c r="W29" s="40">
        <f t="shared" si="6"/>
        <v>0</v>
      </c>
      <c r="X29" s="41"/>
      <c r="Y29" s="41"/>
      <c r="Z29" s="41"/>
      <c r="AA29" s="41"/>
      <c r="AB29" s="41"/>
      <c r="AC29" s="38">
        <f t="shared" si="8"/>
        <v>0</v>
      </c>
      <c r="AD29" s="39"/>
      <c r="AE29" s="39"/>
      <c r="AF29" s="38">
        <f t="shared" si="9"/>
        <v>0</v>
      </c>
      <c r="AG29" s="39"/>
      <c r="AH29" s="39"/>
      <c r="AI29" s="38">
        <f t="shared" si="10"/>
        <v>0</v>
      </c>
      <c r="AJ29" s="39"/>
      <c r="AK29" s="39"/>
      <c r="AL29" s="38">
        <f t="shared" si="11"/>
        <v>0</v>
      </c>
      <c r="AM29" s="39"/>
      <c r="AN29" s="39"/>
    </row>
    <row r="30" spans="1:40" ht="45" customHeight="1">
      <c r="A30" s="35" t="s">
        <v>36</v>
      </c>
      <c r="B30" s="40">
        <f t="shared" si="0"/>
        <v>0</v>
      </c>
      <c r="C30" s="41"/>
      <c r="D30" s="41"/>
      <c r="E30" s="40">
        <f t="shared" si="1"/>
        <v>0</v>
      </c>
      <c r="F30" s="41"/>
      <c r="G30" s="41"/>
      <c r="H30" s="36">
        <f t="shared" si="7"/>
        <v>0</v>
      </c>
      <c r="I30" s="41"/>
      <c r="J30" s="41"/>
      <c r="K30" s="40">
        <f t="shared" si="2"/>
        <v>210</v>
      </c>
      <c r="L30" s="41">
        <v>210</v>
      </c>
      <c r="M30" s="41"/>
      <c r="N30" s="40">
        <f t="shared" si="3"/>
        <v>0</v>
      </c>
      <c r="O30" s="41"/>
      <c r="P30" s="41"/>
      <c r="Q30" s="40">
        <f t="shared" si="4"/>
        <v>0</v>
      </c>
      <c r="R30" s="41"/>
      <c r="S30" s="41"/>
      <c r="T30" s="40">
        <f t="shared" si="5"/>
        <v>0</v>
      </c>
      <c r="U30" s="41"/>
      <c r="V30" s="41"/>
      <c r="W30" s="40">
        <f t="shared" si="6"/>
        <v>0</v>
      </c>
      <c r="X30" s="41"/>
      <c r="Y30" s="41"/>
      <c r="Z30" s="41"/>
      <c r="AA30" s="41"/>
      <c r="AB30" s="41"/>
      <c r="AC30" s="38">
        <f t="shared" si="8"/>
        <v>0</v>
      </c>
      <c r="AD30" s="39"/>
      <c r="AE30" s="39"/>
      <c r="AF30" s="38">
        <f t="shared" si="9"/>
        <v>0</v>
      </c>
      <c r="AG30" s="39"/>
      <c r="AH30" s="39"/>
      <c r="AI30" s="38">
        <f t="shared" si="10"/>
        <v>0</v>
      </c>
      <c r="AJ30" s="39"/>
      <c r="AK30" s="39"/>
      <c r="AL30" s="38">
        <f t="shared" si="11"/>
        <v>0</v>
      </c>
      <c r="AM30" s="39"/>
      <c r="AN30" s="39"/>
    </row>
    <row r="31" spans="1:40" ht="45" customHeight="1">
      <c r="A31" s="35" t="s">
        <v>37</v>
      </c>
      <c r="B31" s="40">
        <f t="shared" si="0"/>
        <v>1200</v>
      </c>
      <c r="C31" s="41">
        <v>1180</v>
      </c>
      <c r="D31" s="41">
        <v>20</v>
      </c>
      <c r="E31" s="40">
        <f t="shared" si="1"/>
        <v>0</v>
      </c>
      <c r="F31" s="41"/>
      <c r="G31" s="41"/>
      <c r="H31" s="36">
        <f t="shared" si="7"/>
        <v>1154</v>
      </c>
      <c r="I31" s="41">
        <f>617+296</f>
        <v>913</v>
      </c>
      <c r="J31" s="41">
        <f>185+56</f>
        <v>241</v>
      </c>
      <c r="K31" s="40">
        <f t="shared" si="2"/>
        <v>1200</v>
      </c>
      <c r="L31" s="41">
        <v>1175</v>
      </c>
      <c r="M31" s="41">
        <v>25</v>
      </c>
      <c r="N31" s="40">
        <f t="shared" si="3"/>
        <v>0</v>
      </c>
      <c r="O31" s="41"/>
      <c r="P31" s="41"/>
      <c r="Q31" s="40">
        <f t="shared" si="4"/>
        <v>0</v>
      </c>
      <c r="R31" s="41"/>
      <c r="S31" s="41"/>
      <c r="T31" s="40">
        <f t="shared" si="5"/>
        <v>0</v>
      </c>
      <c r="U31" s="41"/>
      <c r="V31" s="41"/>
      <c r="W31" s="40">
        <f t="shared" si="6"/>
        <v>0</v>
      </c>
      <c r="X31" s="41"/>
      <c r="Y31" s="41"/>
      <c r="Z31" s="41"/>
      <c r="AA31" s="41"/>
      <c r="AB31" s="41"/>
      <c r="AC31" s="38">
        <f t="shared" si="8"/>
        <v>0</v>
      </c>
      <c r="AD31" s="39"/>
      <c r="AE31" s="39"/>
      <c r="AF31" s="38">
        <f t="shared" si="9"/>
        <v>0</v>
      </c>
      <c r="AG31" s="39"/>
      <c r="AH31" s="39"/>
      <c r="AI31" s="38">
        <f t="shared" si="10"/>
        <v>0</v>
      </c>
      <c r="AJ31" s="39"/>
      <c r="AK31" s="39"/>
      <c r="AL31" s="38">
        <f t="shared" si="11"/>
        <v>0</v>
      </c>
      <c r="AM31" s="39"/>
      <c r="AN31" s="39"/>
    </row>
    <row r="32" spans="1:40" ht="45" customHeight="1">
      <c r="A32" s="35" t="s">
        <v>38</v>
      </c>
      <c r="B32" s="40">
        <f t="shared" si="0"/>
        <v>53</v>
      </c>
      <c r="C32" s="41">
        <v>50</v>
      </c>
      <c r="D32" s="41">
        <v>3</v>
      </c>
      <c r="E32" s="40">
        <f t="shared" si="1"/>
        <v>0</v>
      </c>
      <c r="F32" s="41"/>
      <c r="G32" s="41"/>
      <c r="H32" s="36">
        <f t="shared" si="7"/>
        <v>1434</v>
      </c>
      <c r="I32" s="41">
        <f>997+437</f>
        <v>1434</v>
      </c>
      <c r="J32" s="41"/>
      <c r="K32" s="40">
        <f t="shared" si="2"/>
        <v>600</v>
      </c>
      <c r="L32" s="41">
        <v>600</v>
      </c>
      <c r="M32" s="41"/>
      <c r="N32" s="40">
        <f t="shared" si="3"/>
        <v>0</v>
      </c>
      <c r="O32" s="41"/>
      <c r="P32" s="41"/>
      <c r="Q32" s="40">
        <f t="shared" si="4"/>
        <v>0</v>
      </c>
      <c r="R32" s="41"/>
      <c r="S32" s="41"/>
      <c r="T32" s="40">
        <f t="shared" si="5"/>
        <v>0</v>
      </c>
      <c r="U32" s="41"/>
      <c r="V32" s="41"/>
      <c r="W32" s="40">
        <f t="shared" si="6"/>
        <v>0</v>
      </c>
      <c r="X32" s="41"/>
      <c r="Y32" s="41"/>
      <c r="Z32" s="41"/>
      <c r="AA32" s="41"/>
      <c r="AB32" s="41"/>
      <c r="AC32" s="38">
        <f t="shared" si="8"/>
        <v>0</v>
      </c>
      <c r="AD32" s="39"/>
      <c r="AE32" s="39"/>
      <c r="AF32" s="38">
        <f t="shared" si="9"/>
        <v>0</v>
      </c>
      <c r="AG32" s="39"/>
      <c r="AH32" s="39"/>
      <c r="AI32" s="38">
        <f t="shared" si="10"/>
        <v>0</v>
      </c>
      <c r="AJ32" s="39"/>
      <c r="AK32" s="39"/>
      <c r="AL32" s="38">
        <f t="shared" si="11"/>
        <v>0</v>
      </c>
      <c r="AM32" s="39"/>
      <c r="AN32" s="39"/>
    </row>
    <row r="33" spans="1:40" ht="45" customHeight="1">
      <c r="A33" s="35" t="s">
        <v>39</v>
      </c>
      <c r="B33" s="40">
        <f t="shared" si="0"/>
        <v>0</v>
      </c>
      <c r="C33" s="41"/>
      <c r="D33" s="41"/>
      <c r="E33" s="40">
        <f t="shared" si="1"/>
        <v>0</v>
      </c>
      <c r="F33" s="41"/>
      <c r="G33" s="41"/>
      <c r="H33" s="36">
        <f t="shared" si="7"/>
        <v>298</v>
      </c>
      <c r="I33" s="41">
        <f>207+91</f>
        <v>298</v>
      </c>
      <c r="J33" s="41"/>
      <c r="K33" s="40">
        <f t="shared" si="2"/>
        <v>0</v>
      </c>
      <c r="L33" s="41"/>
      <c r="M33" s="41"/>
      <c r="N33" s="40">
        <f t="shared" si="3"/>
        <v>0</v>
      </c>
      <c r="O33" s="41"/>
      <c r="P33" s="41"/>
      <c r="Q33" s="40">
        <f t="shared" si="4"/>
        <v>0</v>
      </c>
      <c r="R33" s="41"/>
      <c r="S33" s="41"/>
      <c r="T33" s="40">
        <f t="shared" si="5"/>
        <v>0</v>
      </c>
      <c r="U33" s="41"/>
      <c r="V33" s="41"/>
      <c r="W33" s="40">
        <f t="shared" si="6"/>
        <v>0</v>
      </c>
      <c r="X33" s="41"/>
      <c r="Y33" s="41"/>
      <c r="Z33" s="41"/>
      <c r="AA33" s="41"/>
      <c r="AB33" s="41"/>
      <c r="AC33" s="38">
        <f t="shared" si="8"/>
        <v>0</v>
      </c>
      <c r="AD33" s="39"/>
      <c r="AE33" s="39"/>
      <c r="AF33" s="38">
        <f t="shared" si="9"/>
        <v>0</v>
      </c>
      <c r="AG33" s="39"/>
      <c r="AH33" s="39"/>
      <c r="AI33" s="38">
        <f t="shared" si="10"/>
        <v>0</v>
      </c>
      <c r="AJ33" s="39"/>
      <c r="AK33" s="39"/>
      <c r="AL33" s="38">
        <f t="shared" si="11"/>
        <v>0</v>
      </c>
      <c r="AM33" s="39"/>
      <c r="AN33" s="39"/>
    </row>
    <row r="34" spans="1:40" ht="45" customHeight="1">
      <c r="A34" s="35" t="s">
        <v>40</v>
      </c>
      <c r="B34" s="40">
        <f t="shared" si="0"/>
        <v>2208</v>
      </c>
      <c r="C34" s="41">
        <v>2158</v>
      </c>
      <c r="D34" s="41">
        <v>50</v>
      </c>
      <c r="E34" s="40">
        <f t="shared" si="1"/>
        <v>0</v>
      </c>
      <c r="F34" s="41"/>
      <c r="G34" s="41"/>
      <c r="H34" s="36">
        <f t="shared" si="7"/>
        <v>1098</v>
      </c>
      <c r="I34" s="41">
        <f>763+335</f>
        <v>1098</v>
      </c>
      <c r="J34" s="41"/>
      <c r="K34" s="40">
        <f t="shared" si="2"/>
        <v>750</v>
      </c>
      <c r="L34" s="41">
        <v>750</v>
      </c>
      <c r="M34" s="41"/>
      <c r="N34" s="40">
        <f t="shared" si="3"/>
        <v>0</v>
      </c>
      <c r="O34" s="41"/>
      <c r="P34" s="41"/>
      <c r="Q34" s="40">
        <f t="shared" si="4"/>
        <v>0</v>
      </c>
      <c r="R34" s="41"/>
      <c r="S34" s="41"/>
      <c r="T34" s="40">
        <f t="shared" si="5"/>
        <v>0</v>
      </c>
      <c r="U34" s="41"/>
      <c r="V34" s="41"/>
      <c r="W34" s="40">
        <f t="shared" si="6"/>
        <v>0</v>
      </c>
      <c r="X34" s="41"/>
      <c r="Y34" s="41"/>
      <c r="Z34" s="41"/>
      <c r="AA34" s="41"/>
      <c r="AB34" s="41"/>
      <c r="AC34" s="38">
        <f t="shared" si="8"/>
        <v>0</v>
      </c>
      <c r="AD34" s="39"/>
      <c r="AE34" s="39"/>
      <c r="AF34" s="38">
        <f t="shared" si="9"/>
        <v>0</v>
      </c>
      <c r="AG34" s="39"/>
      <c r="AH34" s="39"/>
      <c r="AI34" s="38">
        <f t="shared" si="10"/>
        <v>0</v>
      </c>
      <c r="AJ34" s="39"/>
      <c r="AK34" s="39"/>
      <c r="AL34" s="38">
        <f t="shared" si="11"/>
        <v>0</v>
      </c>
      <c r="AM34" s="39"/>
      <c r="AN34" s="39"/>
    </row>
    <row r="35" spans="1:40" ht="45" customHeight="1">
      <c r="A35" s="35" t="s">
        <v>41</v>
      </c>
      <c r="B35" s="40">
        <f t="shared" si="0"/>
        <v>0</v>
      </c>
      <c r="C35" s="41"/>
      <c r="D35" s="41"/>
      <c r="E35" s="40">
        <f t="shared" si="1"/>
        <v>0</v>
      </c>
      <c r="F35" s="41"/>
      <c r="G35" s="41"/>
      <c r="H35" s="36">
        <f t="shared" si="7"/>
        <v>0</v>
      </c>
      <c r="I35" s="41"/>
      <c r="J35" s="41"/>
      <c r="K35" s="40">
        <f t="shared" si="2"/>
        <v>502</v>
      </c>
      <c r="L35" s="41">
        <v>478</v>
      </c>
      <c r="M35" s="41">
        <v>24</v>
      </c>
      <c r="N35" s="40">
        <f t="shared" si="3"/>
        <v>0</v>
      </c>
      <c r="O35" s="41"/>
      <c r="P35" s="41"/>
      <c r="Q35" s="40">
        <f t="shared" si="4"/>
        <v>0</v>
      </c>
      <c r="R35" s="41"/>
      <c r="S35" s="41"/>
      <c r="T35" s="40">
        <f t="shared" si="5"/>
        <v>0</v>
      </c>
      <c r="U35" s="41"/>
      <c r="V35" s="41"/>
      <c r="W35" s="40">
        <f t="shared" si="6"/>
        <v>0</v>
      </c>
      <c r="X35" s="41"/>
      <c r="Y35" s="41"/>
      <c r="Z35" s="41"/>
      <c r="AA35" s="41"/>
      <c r="AB35" s="41"/>
      <c r="AC35" s="38">
        <f t="shared" si="8"/>
        <v>0</v>
      </c>
      <c r="AD35" s="39"/>
      <c r="AE35" s="39"/>
      <c r="AF35" s="38">
        <f t="shared" si="9"/>
        <v>0</v>
      </c>
      <c r="AG35" s="39"/>
      <c r="AH35" s="39"/>
      <c r="AI35" s="38">
        <f t="shared" si="10"/>
        <v>0</v>
      </c>
      <c r="AJ35" s="39"/>
      <c r="AK35" s="39"/>
      <c r="AL35" s="38">
        <f t="shared" si="11"/>
        <v>0</v>
      </c>
      <c r="AM35" s="39"/>
      <c r="AN35" s="39"/>
    </row>
    <row r="36" spans="1:40" ht="45" customHeight="1">
      <c r="A36" s="35" t="s">
        <v>42</v>
      </c>
      <c r="B36" s="40">
        <f t="shared" si="0"/>
        <v>1900</v>
      </c>
      <c r="C36" s="41">
        <v>1900</v>
      </c>
      <c r="D36" s="41"/>
      <c r="E36" s="40">
        <f t="shared" si="1"/>
        <v>0</v>
      </c>
      <c r="F36" s="41"/>
      <c r="G36" s="41"/>
      <c r="H36" s="36">
        <f t="shared" si="7"/>
        <v>1227</v>
      </c>
      <c r="I36" s="41">
        <f>837+314</f>
        <v>1151</v>
      </c>
      <c r="J36" s="41">
        <f>16+60</f>
        <v>76</v>
      </c>
      <c r="K36" s="40">
        <f t="shared" si="2"/>
        <v>685</v>
      </c>
      <c r="L36" s="41">
        <v>685</v>
      </c>
      <c r="M36" s="41"/>
      <c r="N36" s="40">
        <f t="shared" si="3"/>
        <v>0</v>
      </c>
      <c r="O36" s="41"/>
      <c r="P36" s="41"/>
      <c r="Q36" s="40">
        <f t="shared" si="4"/>
        <v>0</v>
      </c>
      <c r="R36" s="41"/>
      <c r="S36" s="41"/>
      <c r="T36" s="40">
        <f t="shared" si="5"/>
        <v>0</v>
      </c>
      <c r="U36" s="41"/>
      <c r="V36" s="41"/>
      <c r="W36" s="40">
        <f t="shared" si="6"/>
        <v>0</v>
      </c>
      <c r="X36" s="41"/>
      <c r="Y36" s="41"/>
      <c r="Z36" s="41"/>
      <c r="AA36" s="41"/>
      <c r="AB36" s="41"/>
      <c r="AC36" s="38">
        <f t="shared" si="8"/>
        <v>0</v>
      </c>
      <c r="AD36" s="39"/>
      <c r="AE36" s="39"/>
      <c r="AF36" s="38">
        <f t="shared" si="9"/>
        <v>0</v>
      </c>
      <c r="AG36" s="39"/>
      <c r="AH36" s="39"/>
      <c r="AI36" s="38">
        <f t="shared" si="10"/>
        <v>0</v>
      </c>
      <c r="AJ36" s="39"/>
      <c r="AK36" s="39"/>
      <c r="AL36" s="38">
        <f t="shared" si="11"/>
        <v>0</v>
      </c>
      <c r="AM36" s="39"/>
      <c r="AN36" s="39"/>
    </row>
    <row r="37" spans="1:40" ht="45" customHeight="1">
      <c r="A37" s="35" t="s">
        <v>43</v>
      </c>
      <c r="B37" s="40">
        <f t="shared" si="0"/>
        <v>0</v>
      </c>
      <c r="C37" s="41"/>
      <c r="D37" s="41"/>
      <c r="E37" s="40">
        <f t="shared" si="1"/>
        <v>0</v>
      </c>
      <c r="F37" s="41"/>
      <c r="G37" s="41"/>
      <c r="H37" s="36">
        <f t="shared" si="7"/>
        <v>289</v>
      </c>
      <c r="I37" s="41">
        <f>16+74</f>
        <v>90</v>
      </c>
      <c r="J37" s="41">
        <f>185+14</f>
        <v>199</v>
      </c>
      <c r="K37" s="40">
        <f t="shared" si="2"/>
        <v>789</v>
      </c>
      <c r="L37" s="41">
        <v>786</v>
      </c>
      <c r="M37" s="41">
        <v>3</v>
      </c>
      <c r="N37" s="40">
        <f t="shared" si="3"/>
        <v>0</v>
      </c>
      <c r="O37" s="41"/>
      <c r="P37" s="41"/>
      <c r="Q37" s="40">
        <f t="shared" si="4"/>
        <v>0</v>
      </c>
      <c r="R37" s="41"/>
      <c r="S37" s="41"/>
      <c r="T37" s="40">
        <f t="shared" si="5"/>
        <v>0</v>
      </c>
      <c r="U37" s="41"/>
      <c r="V37" s="41"/>
      <c r="W37" s="40">
        <f t="shared" si="6"/>
        <v>0</v>
      </c>
      <c r="X37" s="41"/>
      <c r="Y37" s="41"/>
      <c r="Z37" s="41"/>
      <c r="AA37" s="41"/>
      <c r="AB37" s="41"/>
      <c r="AC37" s="38">
        <f t="shared" si="8"/>
        <v>0</v>
      </c>
      <c r="AD37" s="39"/>
      <c r="AE37" s="39"/>
      <c r="AF37" s="38">
        <f t="shared" si="9"/>
        <v>0</v>
      </c>
      <c r="AG37" s="39"/>
      <c r="AH37" s="39"/>
      <c r="AI37" s="38">
        <f t="shared" si="10"/>
        <v>0</v>
      </c>
      <c r="AJ37" s="39"/>
      <c r="AK37" s="39"/>
      <c r="AL37" s="38">
        <f t="shared" si="11"/>
        <v>0</v>
      </c>
      <c r="AM37" s="39"/>
      <c r="AN37" s="39"/>
    </row>
    <row r="38" spans="1:40" ht="45" customHeight="1">
      <c r="A38" s="35" t="s">
        <v>44</v>
      </c>
      <c r="B38" s="40">
        <f t="shared" si="0"/>
        <v>0</v>
      </c>
      <c r="C38" s="41"/>
      <c r="D38" s="41"/>
      <c r="E38" s="40">
        <f t="shared" si="1"/>
        <v>0</v>
      </c>
      <c r="F38" s="41"/>
      <c r="G38" s="41"/>
      <c r="H38" s="36">
        <f t="shared" si="7"/>
        <v>0</v>
      </c>
      <c r="I38" s="41"/>
      <c r="J38" s="41"/>
      <c r="K38" s="40">
        <f t="shared" si="2"/>
        <v>350</v>
      </c>
      <c r="L38" s="41">
        <v>350</v>
      </c>
      <c r="M38" s="41"/>
      <c r="N38" s="40">
        <f t="shared" si="3"/>
        <v>0</v>
      </c>
      <c r="O38" s="41"/>
      <c r="P38" s="41"/>
      <c r="Q38" s="40">
        <f t="shared" si="4"/>
        <v>0</v>
      </c>
      <c r="R38" s="41"/>
      <c r="S38" s="41"/>
      <c r="T38" s="40">
        <f t="shared" si="5"/>
        <v>0</v>
      </c>
      <c r="U38" s="41"/>
      <c r="V38" s="41"/>
      <c r="W38" s="40">
        <f t="shared" si="6"/>
        <v>0</v>
      </c>
      <c r="X38" s="41"/>
      <c r="Y38" s="41"/>
      <c r="Z38" s="41"/>
      <c r="AA38" s="41"/>
      <c r="AB38" s="41"/>
      <c r="AC38" s="38">
        <f t="shared" si="8"/>
        <v>0</v>
      </c>
      <c r="AD38" s="39"/>
      <c r="AE38" s="39"/>
      <c r="AF38" s="38">
        <f t="shared" si="9"/>
        <v>0</v>
      </c>
      <c r="AG38" s="39"/>
      <c r="AH38" s="39"/>
      <c r="AI38" s="38">
        <f t="shared" si="10"/>
        <v>0</v>
      </c>
      <c r="AJ38" s="39"/>
      <c r="AK38" s="39"/>
      <c r="AL38" s="38">
        <f t="shared" si="11"/>
        <v>0</v>
      </c>
      <c r="AM38" s="39"/>
      <c r="AN38" s="39"/>
    </row>
    <row r="39" spans="1:40" ht="45" customHeight="1">
      <c r="A39" s="35" t="s">
        <v>45</v>
      </c>
      <c r="B39" s="40">
        <f t="shared" si="0"/>
        <v>0</v>
      </c>
      <c r="C39" s="41"/>
      <c r="D39" s="41"/>
      <c r="E39" s="40">
        <f t="shared" si="1"/>
        <v>0</v>
      </c>
      <c r="F39" s="41"/>
      <c r="G39" s="41"/>
      <c r="H39" s="36">
        <f t="shared" si="7"/>
        <v>2994</v>
      </c>
      <c r="I39" s="41">
        <f>1283+767</f>
        <v>2050</v>
      </c>
      <c r="J39" s="41">
        <f>798+146</f>
        <v>944</v>
      </c>
      <c r="K39" s="40">
        <f t="shared" si="2"/>
        <v>600</v>
      </c>
      <c r="L39" s="41">
        <v>600</v>
      </c>
      <c r="M39" s="41"/>
      <c r="N39" s="40">
        <f t="shared" si="3"/>
        <v>0</v>
      </c>
      <c r="O39" s="41"/>
      <c r="P39" s="41"/>
      <c r="Q39" s="40">
        <f t="shared" si="4"/>
        <v>0</v>
      </c>
      <c r="R39" s="41"/>
      <c r="S39" s="41"/>
      <c r="T39" s="40">
        <f t="shared" si="5"/>
        <v>0</v>
      </c>
      <c r="U39" s="41"/>
      <c r="V39" s="41"/>
      <c r="W39" s="40">
        <f t="shared" si="6"/>
        <v>0</v>
      </c>
      <c r="X39" s="41"/>
      <c r="Y39" s="41"/>
      <c r="Z39" s="41"/>
      <c r="AA39" s="41"/>
      <c r="AB39" s="41"/>
      <c r="AC39" s="38">
        <f t="shared" si="8"/>
        <v>0</v>
      </c>
      <c r="AD39" s="39"/>
      <c r="AE39" s="39"/>
      <c r="AF39" s="38">
        <f t="shared" si="9"/>
        <v>0</v>
      </c>
      <c r="AG39" s="39"/>
      <c r="AH39" s="39"/>
      <c r="AI39" s="38">
        <f t="shared" si="10"/>
        <v>0</v>
      </c>
      <c r="AJ39" s="39"/>
      <c r="AK39" s="39"/>
      <c r="AL39" s="38">
        <f t="shared" si="11"/>
        <v>0</v>
      </c>
      <c r="AM39" s="39"/>
      <c r="AN39" s="39"/>
    </row>
    <row r="40" spans="1:40" ht="45" customHeight="1">
      <c r="A40" s="35" t="s">
        <v>46</v>
      </c>
      <c r="B40" s="40">
        <f t="shared" si="0"/>
        <v>0</v>
      </c>
      <c r="C40" s="41"/>
      <c r="D40" s="41"/>
      <c r="E40" s="40">
        <f t="shared" si="1"/>
        <v>0</v>
      </c>
      <c r="F40" s="41"/>
      <c r="G40" s="41"/>
      <c r="H40" s="36">
        <f t="shared" si="7"/>
        <v>538</v>
      </c>
      <c r="I40" s="41">
        <f>284+138</f>
        <v>422</v>
      </c>
      <c r="J40" s="41">
        <f>90+26</f>
        <v>116</v>
      </c>
      <c r="K40" s="40">
        <f t="shared" si="2"/>
        <v>0</v>
      </c>
      <c r="L40" s="41"/>
      <c r="M40" s="41"/>
      <c r="N40" s="40">
        <f t="shared" si="3"/>
        <v>0</v>
      </c>
      <c r="O40" s="41"/>
      <c r="P40" s="41"/>
      <c r="Q40" s="40">
        <f t="shared" si="4"/>
        <v>0</v>
      </c>
      <c r="R40" s="41"/>
      <c r="S40" s="41"/>
      <c r="T40" s="40">
        <f t="shared" si="5"/>
        <v>0</v>
      </c>
      <c r="U40" s="41"/>
      <c r="V40" s="41"/>
      <c r="W40" s="40">
        <f t="shared" si="6"/>
        <v>0</v>
      </c>
      <c r="X40" s="41"/>
      <c r="Y40" s="41"/>
      <c r="Z40" s="41"/>
      <c r="AA40" s="41"/>
      <c r="AB40" s="41"/>
      <c r="AC40" s="38">
        <f t="shared" si="8"/>
        <v>0</v>
      </c>
      <c r="AD40" s="39"/>
      <c r="AE40" s="39"/>
      <c r="AF40" s="38">
        <f t="shared" si="9"/>
        <v>0</v>
      </c>
      <c r="AG40" s="39"/>
      <c r="AH40" s="39"/>
      <c r="AI40" s="38">
        <f t="shared" si="10"/>
        <v>0</v>
      </c>
      <c r="AJ40" s="39"/>
      <c r="AK40" s="39"/>
      <c r="AL40" s="38">
        <f t="shared" si="11"/>
        <v>0</v>
      </c>
      <c r="AM40" s="39"/>
      <c r="AN40" s="39"/>
    </row>
    <row r="41" spans="1:40" ht="45" customHeight="1">
      <c r="A41" s="35" t="s">
        <v>47</v>
      </c>
      <c r="B41" s="40">
        <f t="shared" si="0"/>
        <v>0</v>
      </c>
      <c r="C41" s="41"/>
      <c r="D41" s="41"/>
      <c r="E41" s="40">
        <f t="shared" si="1"/>
        <v>0</v>
      </c>
      <c r="F41" s="41"/>
      <c r="G41" s="41"/>
      <c r="H41" s="36">
        <f t="shared" si="7"/>
        <v>2424</v>
      </c>
      <c r="I41" s="41">
        <f>1685+739</f>
        <v>2424</v>
      </c>
      <c r="J41" s="41"/>
      <c r="K41" s="40">
        <f t="shared" si="2"/>
        <v>220</v>
      </c>
      <c r="L41" s="41">
        <v>220</v>
      </c>
      <c r="M41" s="41"/>
      <c r="N41" s="40">
        <f t="shared" si="3"/>
        <v>0</v>
      </c>
      <c r="O41" s="41"/>
      <c r="P41" s="41"/>
      <c r="Q41" s="40">
        <f t="shared" si="4"/>
        <v>0</v>
      </c>
      <c r="R41" s="41"/>
      <c r="S41" s="41"/>
      <c r="T41" s="40">
        <f t="shared" si="5"/>
        <v>0</v>
      </c>
      <c r="U41" s="41"/>
      <c r="V41" s="41"/>
      <c r="W41" s="40">
        <f t="shared" si="6"/>
        <v>0</v>
      </c>
      <c r="X41" s="41"/>
      <c r="Y41" s="41"/>
      <c r="Z41" s="41"/>
      <c r="AA41" s="41"/>
      <c r="AB41" s="41"/>
      <c r="AC41" s="38">
        <f t="shared" si="8"/>
        <v>0</v>
      </c>
      <c r="AD41" s="39"/>
      <c r="AE41" s="39"/>
      <c r="AF41" s="38">
        <f t="shared" si="9"/>
        <v>0</v>
      </c>
      <c r="AG41" s="39"/>
      <c r="AH41" s="39"/>
      <c r="AI41" s="38">
        <f t="shared" si="10"/>
        <v>0</v>
      </c>
      <c r="AJ41" s="39"/>
      <c r="AK41" s="39"/>
      <c r="AL41" s="38">
        <f t="shared" si="11"/>
        <v>0</v>
      </c>
      <c r="AM41" s="39"/>
      <c r="AN41" s="39"/>
    </row>
    <row r="42" spans="1:40" ht="45" customHeight="1">
      <c r="A42" s="35" t="s">
        <v>48</v>
      </c>
      <c r="B42" s="40">
        <f t="shared" si="0"/>
        <v>3420</v>
      </c>
      <c r="C42" s="41">
        <v>3405</v>
      </c>
      <c r="D42" s="41">
        <v>15</v>
      </c>
      <c r="E42" s="40">
        <f t="shared" si="1"/>
        <v>771</v>
      </c>
      <c r="F42" s="41">
        <v>754</v>
      </c>
      <c r="G42" s="41">
        <v>17</v>
      </c>
      <c r="H42" s="36">
        <f t="shared" si="7"/>
        <v>3050</v>
      </c>
      <c r="I42" s="41">
        <f>2120+930</f>
        <v>3050</v>
      </c>
      <c r="J42" s="41"/>
      <c r="K42" s="40">
        <f t="shared" si="2"/>
        <v>1300</v>
      </c>
      <c r="L42" s="41">
        <v>1300</v>
      </c>
      <c r="M42" s="41"/>
      <c r="N42" s="40">
        <f t="shared" si="3"/>
        <v>0</v>
      </c>
      <c r="O42" s="41"/>
      <c r="P42" s="41"/>
      <c r="Q42" s="40">
        <f t="shared" si="4"/>
        <v>1440</v>
      </c>
      <c r="R42" s="41">
        <v>1440</v>
      </c>
      <c r="S42" s="41"/>
      <c r="T42" s="40">
        <f t="shared" si="5"/>
        <v>0</v>
      </c>
      <c r="U42" s="41"/>
      <c r="V42" s="41"/>
      <c r="W42" s="40">
        <f t="shared" si="6"/>
        <v>0</v>
      </c>
      <c r="X42" s="41"/>
      <c r="Y42" s="41"/>
      <c r="Z42" s="41"/>
      <c r="AA42" s="41"/>
      <c r="AB42" s="41"/>
      <c r="AC42" s="38">
        <f t="shared" si="8"/>
        <v>0</v>
      </c>
      <c r="AD42" s="39"/>
      <c r="AE42" s="39"/>
      <c r="AF42" s="38">
        <f t="shared" si="9"/>
        <v>0</v>
      </c>
      <c r="AG42" s="39"/>
      <c r="AH42" s="39"/>
      <c r="AI42" s="38">
        <f t="shared" si="10"/>
        <v>0</v>
      </c>
      <c r="AJ42" s="39"/>
      <c r="AK42" s="39"/>
      <c r="AL42" s="38">
        <f t="shared" si="11"/>
        <v>0</v>
      </c>
      <c r="AM42" s="39"/>
      <c r="AN42" s="39"/>
    </row>
    <row r="43" spans="1:40" ht="45" customHeight="1">
      <c r="A43" s="35" t="s">
        <v>49</v>
      </c>
      <c r="B43" s="40">
        <f t="shared" si="0"/>
        <v>1200</v>
      </c>
      <c r="C43" s="41">
        <v>1200</v>
      </c>
      <c r="D43" s="41"/>
      <c r="E43" s="40">
        <f t="shared" si="1"/>
        <v>1050</v>
      </c>
      <c r="F43" s="41">
        <v>1050</v>
      </c>
      <c r="G43" s="41"/>
      <c r="H43" s="36">
        <f t="shared" si="7"/>
        <v>2079</v>
      </c>
      <c r="I43" s="41">
        <f>1445+634</f>
        <v>2079</v>
      </c>
      <c r="J43" s="41"/>
      <c r="K43" s="40">
        <f t="shared" si="2"/>
        <v>150</v>
      </c>
      <c r="L43" s="41">
        <v>150</v>
      </c>
      <c r="M43" s="41"/>
      <c r="N43" s="40">
        <f t="shared" si="3"/>
        <v>0</v>
      </c>
      <c r="O43" s="41"/>
      <c r="P43" s="41"/>
      <c r="Q43" s="40">
        <f t="shared" si="4"/>
        <v>0</v>
      </c>
      <c r="R43" s="41"/>
      <c r="S43" s="41"/>
      <c r="T43" s="40">
        <f t="shared" si="5"/>
        <v>0</v>
      </c>
      <c r="U43" s="41"/>
      <c r="V43" s="41"/>
      <c r="W43" s="40">
        <f t="shared" si="6"/>
        <v>0</v>
      </c>
      <c r="X43" s="41"/>
      <c r="Y43" s="41"/>
      <c r="Z43" s="41"/>
      <c r="AA43" s="41"/>
      <c r="AB43" s="41"/>
      <c r="AC43" s="38">
        <f t="shared" si="8"/>
        <v>0</v>
      </c>
      <c r="AD43" s="39"/>
      <c r="AE43" s="39"/>
      <c r="AF43" s="38">
        <f t="shared" si="9"/>
        <v>0</v>
      </c>
      <c r="AG43" s="39"/>
      <c r="AH43" s="39"/>
      <c r="AI43" s="38">
        <f t="shared" si="10"/>
        <v>0</v>
      </c>
      <c r="AJ43" s="39"/>
      <c r="AK43" s="39"/>
      <c r="AL43" s="38">
        <f t="shared" si="11"/>
        <v>0</v>
      </c>
      <c r="AM43" s="39"/>
      <c r="AN43" s="39"/>
    </row>
    <row r="44" spans="1:40" ht="45" customHeight="1">
      <c r="A44" s="35" t="s">
        <v>50</v>
      </c>
      <c r="B44" s="40">
        <f t="shared" si="0"/>
        <v>1000</v>
      </c>
      <c r="C44" s="41"/>
      <c r="D44" s="41">
        <v>1000</v>
      </c>
      <c r="E44" s="40">
        <f t="shared" si="1"/>
        <v>0</v>
      </c>
      <c r="F44" s="41"/>
      <c r="G44" s="41"/>
      <c r="H44" s="36">
        <f t="shared" si="7"/>
        <v>2612</v>
      </c>
      <c r="I44" s="41">
        <v>0</v>
      </c>
      <c r="J44" s="41">
        <v>2612</v>
      </c>
      <c r="K44" s="40">
        <f t="shared" si="2"/>
        <v>500</v>
      </c>
      <c r="L44" s="41"/>
      <c r="M44" s="41">
        <v>500</v>
      </c>
      <c r="N44" s="40">
        <f t="shared" si="3"/>
        <v>0</v>
      </c>
      <c r="O44" s="41"/>
      <c r="P44" s="41"/>
      <c r="Q44" s="40">
        <f t="shared" si="4"/>
        <v>0</v>
      </c>
      <c r="R44" s="41"/>
      <c r="S44" s="41"/>
      <c r="T44" s="40">
        <f t="shared" si="5"/>
        <v>0</v>
      </c>
      <c r="U44" s="41"/>
      <c r="V44" s="41"/>
      <c r="W44" s="40">
        <f t="shared" si="6"/>
        <v>0</v>
      </c>
      <c r="X44" s="41"/>
      <c r="Y44" s="41"/>
      <c r="Z44" s="41"/>
      <c r="AA44" s="41"/>
      <c r="AB44" s="41"/>
      <c r="AC44" s="38">
        <f t="shared" si="8"/>
        <v>0</v>
      </c>
      <c r="AD44" s="39"/>
      <c r="AE44" s="39"/>
      <c r="AF44" s="38">
        <f t="shared" si="9"/>
        <v>0</v>
      </c>
      <c r="AG44" s="39"/>
      <c r="AH44" s="39"/>
      <c r="AI44" s="38">
        <f t="shared" si="10"/>
        <v>0</v>
      </c>
      <c r="AJ44" s="39"/>
      <c r="AK44" s="39"/>
      <c r="AL44" s="38">
        <f t="shared" si="11"/>
        <v>400</v>
      </c>
      <c r="AM44" s="39"/>
      <c r="AN44" s="39">
        <v>400</v>
      </c>
    </row>
    <row r="45" spans="1:40" ht="45" customHeight="1">
      <c r="A45" s="35" t="s">
        <v>51</v>
      </c>
      <c r="B45" s="40">
        <f t="shared" si="0"/>
        <v>0</v>
      </c>
      <c r="C45" s="41"/>
      <c r="D45" s="41"/>
      <c r="E45" s="40">
        <f t="shared" si="1"/>
        <v>0</v>
      </c>
      <c r="F45" s="41"/>
      <c r="G45" s="41"/>
      <c r="H45" s="36">
        <f t="shared" si="7"/>
        <v>8211</v>
      </c>
      <c r="I45" s="41">
        <v>6851</v>
      </c>
      <c r="J45" s="41">
        <v>1360</v>
      </c>
      <c r="K45" s="40">
        <f t="shared" si="2"/>
        <v>1601</v>
      </c>
      <c r="L45" s="41">
        <v>1572</v>
      </c>
      <c r="M45" s="41">
        <v>29</v>
      </c>
      <c r="N45" s="40">
        <f t="shared" si="3"/>
        <v>0</v>
      </c>
      <c r="O45" s="41"/>
      <c r="P45" s="41"/>
      <c r="Q45" s="40">
        <f t="shared" si="4"/>
        <v>0</v>
      </c>
      <c r="R45" s="41"/>
      <c r="S45" s="41"/>
      <c r="T45" s="40">
        <f t="shared" si="5"/>
        <v>0</v>
      </c>
      <c r="U45" s="41"/>
      <c r="V45" s="41"/>
      <c r="W45" s="40">
        <f t="shared" si="6"/>
        <v>0</v>
      </c>
      <c r="X45" s="41"/>
      <c r="Y45" s="41"/>
      <c r="Z45" s="41"/>
      <c r="AA45" s="41"/>
      <c r="AB45" s="41"/>
      <c r="AC45" s="38">
        <f t="shared" si="8"/>
        <v>0</v>
      </c>
      <c r="AD45" s="39"/>
      <c r="AE45" s="39"/>
      <c r="AF45" s="38">
        <f t="shared" si="9"/>
        <v>0</v>
      </c>
      <c r="AG45" s="39"/>
      <c r="AH45" s="39"/>
      <c r="AI45" s="38">
        <f t="shared" si="10"/>
        <v>0</v>
      </c>
      <c r="AJ45" s="39"/>
      <c r="AK45" s="39"/>
      <c r="AL45" s="38">
        <f t="shared" si="11"/>
        <v>0</v>
      </c>
      <c r="AM45" s="39"/>
      <c r="AN45" s="39"/>
    </row>
    <row r="46" spans="1:40" ht="45" customHeight="1">
      <c r="A46" s="35" t="s">
        <v>52</v>
      </c>
      <c r="B46" s="40">
        <f t="shared" si="0"/>
        <v>4957</v>
      </c>
      <c r="C46" s="41">
        <v>4957</v>
      </c>
      <c r="D46" s="41"/>
      <c r="E46" s="40">
        <f t="shared" si="1"/>
        <v>0</v>
      </c>
      <c r="F46" s="41"/>
      <c r="G46" s="41"/>
      <c r="H46" s="36">
        <f t="shared" si="7"/>
        <v>2526</v>
      </c>
      <c r="I46" s="41">
        <f>1756+770</f>
        <v>2526</v>
      </c>
      <c r="J46" s="41"/>
      <c r="K46" s="40">
        <f t="shared" si="2"/>
        <v>2500</v>
      </c>
      <c r="L46" s="41">
        <v>2500</v>
      </c>
      <c r="M46" s="41"/>
      <c r="N46" s="40">
        <f t="shared" si="3"/>
        <v>0</v>
      </c>
      <c r="O46" s="41"/>
      <c r="P46" s="41"/>
      <c r="Q46" s="40">
        <f t="shared" si="4"/>
        <v>0</v>
      </c>
      <c r="R46" s="41"/>
      <c r="S46" s="41"/>
      <c r="T46" s="40">
        <f t="shared" si="5"/>
        <v>0</v>
      </c>
      <c r="U46" s="41"/>
      <c r="V46" s="41"/>
      <c r="W46" s="40">
        <f t="shared" si="6"/>
        <v>0</v>
      </c>
      <c r="X46" s="41"/>
      <c r="Y46" s="41"/>
      <c r="Z46" s="41"/>
      <c r="AA46" s="41"/>
      <c r="AB46" s="41"/>
      <c r="AC46" s="38">
        <f t="shared" si="8"/>
        <v>0</v>
      </c>
      <c r="AD46" s="39"/>
      <c r="AE46" s="39"/>
      <c r="AF46" s="38">
        <f t="shared" si="9"/>
        <v>0</v>
      </c>
      <c r="AG46" s="39"/>
      <c r="AH46" s="39"/>
      <c r="AI46" s="38">
        <f t="shared" si="10"/>
        <v>0</v>
      </c>
      <c r="AJ46" s="39"/>
      <c r="AK46" s="39"/>
      <c r="AL46" s="38">
        <f t="shared" si="11"/>
        <v>0</v>
      </c>
      <c r="AM46" s="39"/>
      <c r="AN46" s="39"/>
    </row>
    <row r="47" spans="1:40" ht="45" customHeight="1">
      <c r="A47" s="35" t="s">
        <v>53</v>
      </c>
      <c r="B47" s="40">
        <f t="shared" si="0"/>
        <v>0</v>
      </c>
      <c r="C47" s="41"/>
      <c r="D47" s="41"/>
      <c r="E47" s="40">
        <f t="shared" si="1"/>
        <v>0</v>
      </c>
      <c r="F47" s="41"/>
      <c r="G47" s="41"/>
      <c r="H47" s="36">
        <f t="shared" si="7"/>
        <v>1272</v>
      </c>
      <c r="I47" s="41">
        <f>884+388</f>
        <v>1272</v>
      </c>
      <c r="J47" s="41"/>
      <c r="K47" s="40">
        <f t="shared" si="2"/>
        <v>774</v>
      </c>
      <c r="L47" s="41">
        <v>774</v>
      </c>
      <c r="M47" s="41"/>
      <c r="N47" s="40">
        <f t="shared" si="3"/>
        <v>0</v>
      </c>
      <c r="O47" s="41"/>
      <c r="P47" s="41"/>
      <c r="Q47" s="40">
        <f t="shared" si="4"/>
        <v>0</v>
      </c>
      <c r="R47" s="41"/>
      <c r="S47" s="41"/>
      <c r="T47" s="40">
        <f t="shared" si="5"/>
        <v>0</v>
      </c>
      <c r="U47" s="41"/>
      <c r="V47" s="41"/>
      <c r="W47" s="40">
        <f t="shared" si="6"/>
        <v>0</v>
      </c>
      <c r="X47" s="41"/>
      <c r="Y47" s="41"/>
      <c r="Z47" s="41"/>
      <c r="AA47" s="41"/>
      <c r="AB47" s="41"/>
      <c r="AC47" s="38">
        <f t="shared" si="8"/>
        <v>0</v>
      </c>
      <c r="AD47" s="39"/>
      <c r="AE47" s="39"/>
      <c r="AF47" s="38">
        <f t="shared" si="9"/>
        <v>0</v>
      </c>
      <c r="AG47" s="39"/>
      <c r="AH47" s="39"/>
      <c r="AI47" s="38">
        <f t="shared" si="10"/>
        <v>0</v>
      </c>
      <c r="AJ47" s="39"/>
      <c r="AK47" s="39"/>
      <c r="AL47" s="38">
        <f t="shared" si="11"/>
        <v>0</v>
      </c>
      <c r="AM47" s="39"/>
      <c r="AN47" s="39"/>
    </row>
    <row r="48" spans="1:40" ht="45" customHeight="1">
      <c r="A48" s="35" t="s">
        <v>54</v>
      </c>
      <c r="B48" s="40">
        <f t="shared" si="0"/>
        <v>0</v>
      </c>
      <c r="C48" s="41"/>
      <c r="D48" s="41"/>
      <c r="E48" s="40">
        <f t="shared" si="1"/>
        <v>0</v>
      </c>
      <c r="F48" s="41"/>
      <c r="G48" s="41"/>
      <c r="H48" s="36">
        <f t="shared" si="7"/>
        <v>3218</v>
      </c>
      <c r="I48" s="41">
        <f>2237+981</f>
        <v>3218</v>
      </c>
      <c r="J48" s="41"/>
      <c r="K48" s="40">
        <f t="shared" si="2"/>
        <v>2529</v>
      </c>
      <c r="L48" s="41">
        <v>2529</v>
      </c>
      <c r="M48" s="41"/>
      <c r="N48" s="40">
        <f t="shared" si="3"/>
        <v>0</v>
      </c>
      <c r="O48" s="41"/>
      <c r="P48" s="41"/>
      <c r="Q48" s="40">
        <f t="shared" si="4"/>
        <v>0</v>
      </c>
      <c r="R48" s="41"/>
      <c r="S48" s="41"/>
      <c r="T48" s="40">
        <f t="shared" si="5"/>
        <v>0</v>
      </c>
      <c r="U48" s="41"/>
      <c r="V48" s="41"/>
      <c r="W48" s="40">
        <f t="shared" si="6"/>
        <v>0</v>
      </c>
      <c r="X48" s="41"/>
      <c r="Y48" s="41"/>
      <c r="Z48" s="41"/>
      <c r="AA48" s="41"/>
      <c r="AB48" s="41"/>
      <c r="AC48" s="38">
        <f t="shared" si="8"/>
        <v>0</v>
      </c>
      <c r="AD48" s="39"/>
      <c r="AE48" s="39"/>
      <c r="AF48" s="38">
        <f t="shared" si="9"/>
        <v>0</v>
      </c>
      <c r="AG48" s="39"/>
      <c r="AH48" s="39"/>
      <c r="AI48" s="38">
        <f t="shared" si="10"/>
        <v>0</v>
      </c>
      <c r="AJ48" s="39"/>
      <c r="AK48" s="39"/>
      <c r="AL48" s="38">
        <f t="shared" si="11"/>
        <v>0</v>
      </c>
      <c r="AM48" s="39"/>
      <c r="AN48" s="39"/>
    </row>
    <row r="49" spans="1:40" ht="51.75" customHeight="1">
      <c r="A49" s="35" t="s">
        <v>89</v>
      </c>
      <c r="B49" s="40">
        <f t="shared" si="0"/>
        <v>4499</v>
      </c>
      <c r="C49" s="41">
        <v>4499</v>
      </c>
      <c r="D49" s="41"/>
      <c r="E49" s="40">
        <f t="shared" si="1"/>
        <v>733</v>
      </c>
      <c r="F49" s="41">
        <v>733</v>
      </c>
      <c r="G49" s="41"/>
      <c r="H49" s="36">
        <f t="shared" si="7"/>
        <v>8736</v>
      </c>
      <c r="I49" s="41">
        <f>6073+2663</f>
        <v>8736</v>
      </c>
      <c r="J49" s="41"/>
      <c r="K49" s="40">
        <f t="shared" si="2"/>
        <v>1594</v>
      </c>
      <c r="L49" s="41">
        <v>1594</v>
      </c>
      <c r="M49" s="41"/>
      <c r="N49" s="40">
        <f t="shared" si="3"/>
        <v>0</v>
      </c>
      <c r="O49" s="41"/>
      <c r="P49" s="41"/>
      <c r="Q49" s="40">
        <f t="shared" si="4"/>
        <v>165</v>
      </c>
      <c r="R49" s="41">
        <v>165</v>
      </c>
      <c r="S49" s="41"/>
      <c r="T49" s="40">
        <f t="shared" si="5"/>
        <v>0</v>
      </c>
      <c r="U49" s="41"/>
      <c r="V49" s="41"/>
      <c r="W49" s="40">
        <f t="shared" si="6"/>
        <v>0</v>
      </c>
      <c r="X49" s="41"/>
      <c r="Y49" s="41"/>
      <c r="Z49" s="41"/>
      <c r="AA49" s="41"/>
      <c r="AB49" s="41"/>
      <c r="AC49" s="38">
        <f t="shared" si="8"/>
        <v>0</v>
      </c>
      <c r="AD49" s="39"/>
      <c r="AE49" s="39"/>
      <c r="AF49" s="38">
        <f t="shared" si="9"/>
        <v>0</v>
      </c>
      <c r="AG49" s="39"/>
      <c r="AH49" s="39"/>
      <c r="AI49" s="38">
        <f t="shared" si="10"/>
        <v>0</v>
      </c>
      <c r="AJ49" s="39"/>
      <c r="AK49" s="39"/>
      <c r="AL49" s="38">
        <f t="shared" si="11"/>
        <v>0</v>
      </c>
      <c r="AM49" s="39"/>
      <c r="AN49" s="39"/>
    </row>
    <row r="50" spans="1:40" ht="45" customHeight="1">
      <c r="A50" s="35" t="s">
        <v>55</v>
      </c>
      <c r="B50" s="40">
        <f t="shared" si="0"/>
        <v>1980</v>
      </c>
      <c r="C50" s="41">
        <v>1980</v>
      </c>
      <c r="D50" s="41"/>
      <c r="E50" s="40">
        <f t="shared" si="1"/>
        <v>1884</v>
      </c>
      <c r="F50" s="41">
        <v>1884</v>
      </c>
      <c r="G50" s="41"/>
      <c r="H50" s="36">
        <f t="shared" si="7"/>
        <v>7189</v>
      </c>
      <c r="I50" s="41">
        <f>4997+2192</f>
        <v>7189</v>
      </c>
      <c r="J50" s="41"/>
      <c r="K50" s="40">
        <f t="shared" si="2"/>
        <v>884</v>
      </c>
      <c r="L50" s="41">
        <v>884</v>
      </c>
      <c r="M50" s="41"/>
      <c r="N50" s="40">
        <f t="shared" si="3"/>
        <v>0</v>
      </c>
      <c r="O50" s="41"/>
      <c r="P50" s="41"/>
      <c r="Q50" s="40">
        <f t="shared" si="4"/>
        <v>217</v>
      </c>
      <c r="R50" s="41">
        <v>217</v>
      </c>
      <c r="S50" s="41"/>
      <c r="T50" s="40">
        <f t="shared" si="5"/>
        <v>0</v>
      </c>
      <c r="U50" s="41"/>
      <c r="V50" s="41"/>
      <c r="W50" s="40">
        <f t="shared" si="6"/>
        <v>0</v>
      </c>
      <c r="X50" s="41"/>
      <c r="Y50" s="41"/>
      <c r="Z50" s="41"/>
      <c r="AA50" s="41"/>
      <c r="AB50" s="41"/>
      <c r="AC50" s="38">
        <f t="shared" si="8"/>
        <v>0</v>
      </c>
      <c r="AD50" s="39"/>
      <c r="AE50" s="39"/>
      <c r="AF50" s="38">
        <f t="shared" si="9"/>
        <v>0</v>
      </c>
      <c r="AG50" s="39"/>
      <c r="AH50" s="39"/>
      <c r="AI50" s="38">
        <f t="shared" si="10"/>
        <v>0</v>
      </c>
      <c r="AJ50" s="39"/>
      <c r="AK50" s="39"/>
      <c r="AL50" s="38">
        <f t="shared" si="11"/>
        <v>0</v>
      </c>
      <c r="AM50" s="39"/>
      <c r="AN50" s="39"/>
    </row>
    <row r="51" spans="1:40" ht="45" customHeight="1">
      <c r="A51" s="35" t="s">
        <v>56</v>
      </c>
      <c r="B51" s="40">
        <f t="shared" si="0"/>
        <v>0</v>
      </c>
      <c r="C51" s="41"/>
      <c r="D51" s="41"/>
      <c r="E51" s="40">
        <f t="shared" si="1"/>
        <v>0</v>
      </c>
      <c r="F51" s="41"/>
      <c r="G51" s="41"/>
      <c r="H51" s="36">
        <f t="shared" si="7"/>
        <v>6917</v>
      </c>
      <c r="I51" s="41">
        <v>6917</v>
      </c>
      <c r="J51" s="41"/>
      <c r="K51" s="40">
        <f t="shared" si="2"/>
        <v>2091</v>
      </c>
      <c r="L51" s="41">
        <v>2091</v>
      </c>
      <c r="M51" s="41"/>
      <c r="N51" s="40">
        <f t="shared" si="3"/>
        <v>0</v>
      </c>
      <c r="O51" s="41"/>
      <c r="P51" s="41"/>
      <c r="Q51" s="40">
        <f t="shared" si="4"/>
        <v>0</v>
      </c>
      <c r="R51" s="41"/>
      <c r="S51" s="41"/>
      <c r="T51" s="40">
        <f t="shared" si="5"/>
        <v>0</v>
      </c>
      <c r="U51" s="41"/>
      <c r="V51" s="41"/>
      <c r="W51" s="40">
        <f t="shared" si="6"/>
        <v>0</v>
      </c>
      <c r="X51" s="41"/>
      <c r="Y51" s="41"/>
      <c r="Z51" s="41"/>
      <c r="AA51" s="41"/>
      <c r="AB51" s="41"/>
      <c r="AC51" s="38">
        <f t="shared" si="8"/>
        <v>0</v>
      </c>
      <c r="AD51" s="39"/>
      <c r="AE51" s="39"/>
      <c r="AF51" s="38">
        <f t="shared" si="9"/>
        <v>0</v>
      </c>
      <c r="AG51" s="39"/>
      <c r="AH51" s="39"/>
      <c r="AI51" s="38">
        <f t="shared" si="10"/>
        <v>0</v>
      </c>
      <c r="AJ51" s="39"/>
      <c r="AK51" s="39"/>
      <c r="AL51" s="38">
        <f t="shared" si="11"/>
        <v>0</v>
      </c>
      <c r="AM51" s="39"/>
      <c r="AN51" s="39"/>
    </row>
    <row r="52" spans="1:40" ht="45" customHeight="1">
      <c r="A52" s="35" t="s">
        <v>57</v>
      </c>
      <c r="B52" s="40">
        <f t="shared" si="0"/>
        <v>0</v>
      </c>
      <c r="C52" s="41"/>
      <c r="D52" s="41"/>
      <c r="E52" s="40">
        <f t="shared" si="1"/>
        <v>550</v>
      </c>
      <c r="F52" s="41">
        <v>550</v>
      </c>
      <c r="G52" s="41"/>
      <c r="H52" s="36">
        <f t="shared" si="7"/>
        <v>0</v>
      </c>
      <c r="I52" s="41"/>
      <c r="J52" s="41"/>
      <c r="K52" s="40">
        <f t="shared" si="2"/>
        <v>0</v>
      </c>
      <c r="L52" s="41"/>
      <c r="M52" s="41"/>
      <c r="N52" s="40">
        <f t="shared" si="3"/>
        <v>0</v>
      </c>
      <c r="O52" s="41"/>
      <c r="P52" s="41"/>
      <c r="Q52" s="40">
        <f t="shared" si="4"/>
        <v>0</v>
      </c>
      <c r="R52" s="41"/>
      <c r="S52" s="41"/>
      <c r="T52" s="40">
        <f t="shared" si="5"/>
        <v>0</v>
      </c>
      <c r="U52" s="41"/>
      <c r="V52" s="41"/>
      <c r="W52" s="40">
        <f t="shared" si="6"/>
        <v>0</v>
      </c>
      <c r="X52" s="41"/>
      <c r="Y52" s="41"/>
      <c r="Z52" s="41"/>
      <c r="AA52" s="41"/>
      <c r="AB52" s="41"/>
      <c r="AC52" s="38">
        <f t="shared" si="8"/>
        <v>0</v>
      </c>
      <c r="AD52" s="39"/>
      <c r="AE52" s="39"/>
      <c r="AF52" s="38">
        <f t="shared" si="9"/>
        <v>5000</v>
      </c>
      <c r="AG52" s="39">
        <v>5000</v>
      </c>
      <c r="AH52" s="39"/>
      <c r="AI52" s="38">
        <f t="shared" si="10"/>
        <v>0</v>
      </c>
      <c r="AJ52" s="39"/>
      <c r="AK52" s="39"/>
      <c r="AL52" s="38">
        <f t="shared" si="11"/>
        <v>0</v>
      </c>
      <c r="AM52" s="39"/>
      <c r="AN52" s="39"/>
    </row>
    <row r="53" spans="1:40" ht="45" customHeight="1">
      <c r="A53" s="35" t="s">
        <v>58</v>
      </c>
      <c r="B53" s="40">
        <f t="shared" si="0"/>
        <v>2000</v>
      </c>
      <c r="C53" s="41">
        <v>2000</v>
      </c>
      <c r="D53" s="41"/>
      <c r="E53" s="40">
        <f t="shared" si="1"/>
        <v>800</v>
      </c>
      <c r="F53" s="41">
        <v>800</v>
      </c>
      <c r="G53" s="41"/>
      <c r="H53" s="36">
        <f t="shared" si="7"/>
        <v>6840</v>
      </c>
      <c r="I53" s="41">
        <v>6840</v>
      </c>
      <c r="J53" s="41"/>
      <c r="K53" s="40">
        <f t="shared" si="2"/>
        <v>2072</v>
      </c>
      <c r="L53" s="41">
        <v>2072</v>
      </c>
      <c r="M53" s="41"/>
      <c r="N53" s="40">
        <f t="shared" si="3"/>
        <v>0</v>
      </c>
      <c r="O53" s="41"/>
      <c r="P53" s="41"/>
      <c r="Q53" s="40">
        <f t="shared" si="4"/>
        <v>270</v>
      </c>
      <c r="R53" s="41">
        <v>270</v>
      </c>
      <c r="S53" s="41"/>
      <c r="T53" s="40">
        <f t="shared" si="5"/>
        <v>0</v>
      </c>
      <c r="U53" s="41"/>
      <c r="V53" s="41"/>
      <c r="W53" s="40">
        <f t="shared" si="6"/>
        <v>0</v>
      </c>
      <c r="X53" s="41"/>
      <c r="Y53" s="41"/>
      <c r="Z53" s="41"/>
      <c r="AA53" s="41"/>
      <c r="AB53" s="41"/>
      <c r="AC53" s="38">
        <f t="shared" si="8"/>
        <v>0</v>
      </c>
      <c r="AD53" s="39"/>
      <c r="AE53" s="39"/>
      <c r="AF53" s="38">
        <f t="shared" si="9"/>
        <v>0</v>
      </c>
      <c r="AG53" s="39"/>
      <c r="AH53" s="39"/>
      <c r="AI53" s="38">
        <f t="shared" si="10"/>
        <v>0</v>
      </c>
      <c r="AJ53" s="39"/>
      <c r="AK53" s="39"/>
      <c r="AL53" s="38">
        <f t="shared" si="11"/>
        <v>0</v>
      </c>
      <c r="AM53" s="39"/>
      <c r="AN53" s="39"/>
    </row>
    <row r="54" spans="1:40" ht="45" customHeight="1">
      <c r="A54" s="35" t="s">
        <v>59</v>
      </c>
      <c r="B54" s="40">
        <f t="shared" si="0"/>
        <v>1200</v>
      </c>
      <c r="C54" s="41">
        <v>1200</v>
      </c>
      <c r="D54" s="41"/>
      <c r="E54" s="40">
        <f t="shared" si="1"/>
        <v>0</v>
      </c>
      <c r="F54" s="41"/>
      <c r="G54" s="41"/>
      <c r="H54" s="36">
        <f t="shared" si="7"/>
        <v>4006</v>
      </c>
      <c r="I54" s="41">
        <v>4006</v>
      </c>
      <c r="J54" s="41"/>
      <c r="K54" s="40">
        <f t="shared" si="2"/>
        <v>989</v>
      </c>
      <c r="L54" s="41">
        <v>989</v>
      </c>
      <c r="M54" s="41"/>
      <c r="N54" s="40">
        <f t="shared" si="3"/>
        <v>0</v>
      </c>
      <c r="O54" s="41"/>
      <c r="P54" s="41"/>
      <c r="Q54" s="40">
        <f t="shared" si="4"/>
        <v>0</v>
      </c>
      <c r="R54" s="41"/>
      <c r="S54" s="41"/>
      <c r="T54" s="40">
        <f t="shared" si="5"/>
        <v>0</v>
      </c>
      <c r="U54" s="41"/>
      <c r="V54" s="41"/>
      <c r="W54" s="40">
        <f t="shared" si="6"/>
        <v>0</v>
      </c>
      <c r="X54" s="41"/>
      <c r="Y54" s="41"/>
      <c r="Z54" s="41"/>
      <c r="AA54" s="41"/>
      <c r="AB54" s="41"/>
      <c r="AC54" s="38">
        <f t="shared" si="8"/>
        <v>0</v>
      </c>
      <c r="AD54" s="39"/>
      <c r="AE54" s="39"/>
      <c r="AF54" s="38">
        <f t="shared" si="9"/>
        <v>0</v>
      </c>
      <c r="AG54" s="39"/>
      <c r="AH54" s="39"/>
      <c r="AI54" s="38">
        <f t="shared" si="10"/>
        <v>0</v>
      </c>
      <c r="AJ54" s="39"/>
      <c r="AK54" s="39"/>
      <c r="AL54" s="38">
        <f t="shared" si="11"/>
        <v>0</v>
      </c>
      <c r="AM54" s="39"/>
      <c r="AN54" s="39"/>
    </row>
    <row r="55" spans="1:40" ht="45" customHeight="1">
      <c r="A55" s="35" t="s">
        <v>60</v>
      </c>
      <c r="B55" s="40">
        <f t="shared" si="0"/>
        <v>2455</v>
      </c>
      <c r="C55" s="41">
        <v>2455</v>
      </c>
      <c r="D55" s="41"/>
      <c r="E55" s="40">
        <f t="shared" si="1"/>
        <v>0</v>
      </c>
      <c r="F55" s="41"/>
      <c r="G55" s="41"/>
      <c r="H55" s="36">
        <f t="shared" si="7"/>
        <v>3300</v>
      </c>
      <c r="I55" s="41">
        <v>3300</v>
      </c>
      <c r="J55" s="41"/>
      <c r="K55" s="40">
        <f t="shared" si="2"/>
        <v>950</v>
      </c>
      <c r="L55" s="41">
        <v>950</v>
      </c>
      <c r="M55" s="41"/>
      <c r="N55" s="40">
        <f t="shared" si="3"/>
        <v>0</v>
      </c>
      <c r="O55" s="41"/>
      <c r="P55" s="41"/>
      <c r="Q55" s="40">
        <f t="shared" si="4"/>
        <v>2031</v>
      </c>
      <c r="R55" s="41">
        <v>2031</v>
      </c>
      <c r="S55" s="41"/>
      <c r="T55" s="40">
        <f t="shared" si="5"/>
        <v>0</v>
      </c>
      <c r="U55" s="41"/>
      <c r="V55" s="41"/>
      <c r="W55" s="40">
        <f t="shared" si="6"/>
        <v>0</v>
      </c>
      <c r="X55" s="41"/>
      <c r="Y55" s="41"/>
      <c r="Z55" s="41"/>
      <c r="AA55" s="41"/>
      <c r="AB55" s="41"/>
      <c r="AC55" s="38">
        <f t="shared" si="8"/>
        <v>0</v>
      </c>
      <c r="AD55" s="39"/>
      <c r="AE55" s="39"/>
      <c r="AF55" s="38">
        <f t="shared" si="9"/>
        <v>0</v>
      </c>
      <c r="AG55" s="39"/>
      <c r="AH55" s="39"/>
      <c r="AI55" s="38">
        <f t="shared" si="10"/>
        <v>0</v>
      </c>
      <c r="AJ55" s="39"/>
      <c r="AK55" s="39"/>
      <c r="AL55" s="38">
        <f t="shared" si="11"/>
        <v>0</v>
      </c>
      <c r="AM55" s="39"/>
      <c r="AN55" s="39"/>
    </row>
    <row r="56" spans="1:40" ht="45" customHeight="1">
      <c r="A56" s="42" t="s">
        <v>61</v>
      </c>
      <c r="B56" s="40">
        <f t="shared" si="0"/>
        <v>0</v>
      </c>
      <c r="C56" s="41"/>
      <c r="D56" s="41"/>
      <c r="E56" s="40">
        <f t="shared" si="1"/>
        <v>0</v>
      </c>
      <c r="F56" s="41"/>
      <c r="G56" s="41"/>
      <c r="H56" s="36">
        <f t="shared" si="7"/>
        <v>5754</v>
      </c>
      <c r="I56" s="41"/>
      <c r="J56" s="41">
        <v>5754</v>
      </c>
      <c r="K56" s="40">
        <f t="shared" si="2"/>
        <v>500</v>
      </c>
      <c r="L56" s="41"/>
      <c r="M56" s="41">
        <v>500</v>
      </c>
      <c r="N56" s="40">
        <f t="shared" si="3"/>
        <v>0</v>
      </c>
      <c r="O56" s="41"/>
      <c r="P56" s="41"/>
      <c r="Q56" s="40">
        <f t="shared" si="4"/>
        <v>0</v>
      </c>
      <c r="R56" s="41"/>
      <c r="S56" s="41"/>
      <c r="T56" s="40">
        <f t="shared" si="5"/>
        <v>0</v>
      </c>
      <c r="U56" s="41"/>
      <c r="V56" s="41"/>
      <c r="W56" s="40">
        <f t="shared" si="6"/>
        <v>0</v>
      </c>
      <c r="X56" s="41"/>
      <c r="Y56" s="41"/>
      <c r="Z56" s="41"/>
      <c r="AA56" s="41"/>
      <c r="AB56" s="41"/>
      <c r="AC56" s="38">
        <f t="shared" si="8"/>
        <v>0</v>
      </c>
      <c r="AD56" s="39"/>
      <c r="AE56" s="39"/>
      <c r="AF56" s="38">
        <f t="shared" si="9"/>
        <v>0</v>
      </c>
      <c r="AG56" s="39"/>
      <c r="AH56" s="39"/>
      <c r="AI56" s="38">
        <f t="shared" si="10"/>
        <v>0</v>
      </c>
      <c r="AJ56" s="39"/>
      <c r="AK56" s="39"/>
      <c r="AL56" s="38">
        <f t="shared" si="11"/>
        <v>0</v>
      </c>
      <c r="AM56" s="39"/>
      <c r="AN56" s="39"/>
    </row>
    <row r="57" spans="1:40" ht="45" customHeight="1">
      <c r="A57" s="43" t="s">
        <v>88</v>
      </c>
      <c r="B57" s="40">
        <f t="shared" si="0"/>
        <v>1304</v>
      </c>
      <c r="C57" s="41"/>
      <c r="D57" s="41">
        <v>1304</v>
      </c>
      <c r="E57" s="40">
        <f t="shared" si="1"/>
        <v>0</v>
      </c>
      <c r="F57" s="41"/>
      <c r="G57" s="41"/>
      <c r="H57" s="36">
        <f t="shared" si="7"/>
        <v>7603</v>
      </c>
      <c r="I57" s="41"/>
      <c r="J57" s="41">
        <v>7603</v>
      </c>
      <c r="K57" s="40">
        <f t="shared" si="2"/>
        <v>300</v>
      </c>
      <c r="L57" s="41"/>
      <c r="M57" s="41">
        <v>300</v>
      </c>
      <c r="N57" s="40">
        <f t="shared" si="3"/>
        <v>0</v>
      </c>
      <c r="O57" s="41"/>
      <c r="P57" s="41"/>
      <c r="Q57" s="40">
        <f t="shared" si="4"/>
        <v>0</v>
      </c>
      <c r="R57" s="41"/>
      <c r="S57" s="41"/>
      <c r="T57" s="40">
        <f t="shared" si="5"/>
        <v>0</v>
      </c>
      <c r="U57" s="41"/>
      <c r="V57" s="41"/>
      <c r="W57" s="40">
        <f t="shared" si="6"/>
        <v>0</v>
      </c>
      <c r="X57" s="41"/>
      <c r="Y57" s="41"/>
      <c r="Z57" s="41"/>
      <c r="AA57" s="41"/>
      <c r="AB57" s="41"/>
      <c r="AC57" s="38">
        <f t="shared" si="8"/>
        <v>0</v>
      </c>
      <c r="AD57" s="39"/>
      <c r="AE57" s="39"/>
      <c r="AF57" s="38">
        <f t="shared" si="9"/>
        <v>0</v>
      </c>
      <c r="AG57" s="39"/>
      <c r="AH57" s="39"/>
      <c r="AI57" s="38">
        <f t="shared" si="10"/>
        <v>0</v>
      </c>
      <c r="AJ57" s="39"/>
      <c r="AK57" s="39"/>
      <c r="AL57" s="38">
        <f t="shared" si="11"/>
        <v>2000</v>
      </c>
      <c r="AM57" s="39"/>
      <c r="AN57" s="39">
        <v>2000</v>
      </c>
    </row>
    <row r="58" spans="1:40" ht="45" customHeight="1">
      <c r="A58" s="44" t="s">
        <v>62</v>
      </c>
      <c r="B58" s="40">
        <f t="shared" si="0"/>
        <v>7055</v>
      </c>
      <c r="C58" s="41">
        <v>7055</v>
      </c>
      <c r="D58" s="41"/>
      <c r="E58" s="40">
        <f t="shared" si="1"/>
        <v>3400</v>
      </c>
      <c r="F58" s="41">
        <v>3400</v>
      </c>
      <c r="G58" s="41"/>
      <c r="H58" s="36">
        <f t="shared" si="7"/>
        <v>14595</v>
      </c>
      <c r="I58" s="41">
        <v>13049</v>
      </c>
      <c r="J58" s="41">
        <v>1546</v>
      </c>
      <c r="K58" s="40">
        <f t="shared" si="2"/>
        <v>5600</v>
      </c>
      <c r="L58" s="41">
        <v>5522</v>
      </c>
      <c r="M58" s="41">
        <v>78</v>
      </c>
      <c r="N58" s="40">
        <f t="shared" si="3"/>
        <v>0</v>
      </c>
      <c r="O58" s="41"/>
      <c r="P58" s="41"/>
      <c r="Q58" s="40">
        <f t="shared" si="4"/>
        <v>0</v>
      </c>
      <c r="R58" s="41"/>
      <c r="S58" s="41"/>
      <c r="T58" s="40">
        <f t="shared" si="5"/>
        <v>0</v>
      </c>
      <c r="U58" s="41"/>
      <c r="V58" s="41"/>
      <c r="W58" s="40">
        <f t="shared" si="6"/>
        <v>0</v>
      </c>
      <c r="X58" s="41"/>
      <c r="Y58" s="41"/>
      <c r="Z58" s="41"/>
      <c r="AA58" s="41"/>
      <c r="AB58" s="41"/>
      <c r="AC58" s="38">
        <f t="shared" si="8"/>
        <v>0</v>
      </c>
      <c r="AD58" s="39"/>
      <c r="AE58" s="39"/>
      <c r="AF58" s="38">
        <f t="shared" si="9"/>
        <v>0</v>
      </c>
      <c r="AG58" s="39"/>
      <c r="AH58" s="39"/>
      <c r="AI58" s="38">
        <f t="shared" si="10"/>
        <v>0</v>
      </c>
      <c r="AJ58" s="39"/>
      <c r="AK58" s="39"/>
      <c r="AL58" s="38">
        <f t="shared" si="11"/>
        <v>0</v>
      </c>
      <c r="AM58" s="39"/>
      <c r="AN58" s="39"/>
    </row>
    <row r="59" spans="1:40" ht="45" customHeight="1">
      <c r="A59" s="35" t="s">
        <v>63</v>
      </c>
      <c r="B59" s="40">
        <f t="shared" si="0"/>
        <v>5020</v>
      </c>
      <c r="C59" s="41">
        <v>5020</v>
      </c>
      <c r="D59" s="41"/>
      <c r="E59" s="40">
        <f t="shared" si="1"/>
        <v>1350</v>
      </c>
      <c r="F59" s="41">
        <v>1350</v>
      </c>
      <c r="G59" s="41"/>
      <c r="H59" s="36">
        <f t="shared" si="7"/>
        <v>11702</v>
      </c>
      <c r="I59" s="41">
        <v>11702</v>
      </c>
      <c r="J59" s="41"/>
      <c r="K59" s="40">
        <f t="shared" si="2"/>
        <v>3000</v>
      </c>
      <c r="L59" s="41">
        <v>3000</v>
      </c>
      <c r="M59" s="41"/>
      <c r="N59" s="40">
        <f t="shared" si="3"/>
        <v>0</v>
      </c>
      <c r="O59" s="41"/>
      <c r="P59" s="41"/>
      <c r="Q59" s="40">
        <f t="shared" si="4"/>
        <v>0</v>
      </c>
      <c r="R59" s="41"/>
      <c r="S59" s="41"/>
      <c r="T59" s="40">
        <f t="shared" si="5"/>
        <v>0</v>
      </c>
      <c r="U59" s="41"/>
      <c r="V59" s="41"/>
      <c r="W59" s="40">
        <f t="shared" si="6"/>
        <v>0</v>
      </c>
      <c r="X59" s="41"/>
      <c r="Y59" s="41"/>
      <c r="Z59" s="41"/>
      <c r="AA59" s="41"/>
      <c r="AB59" s="41"/>
      <c r="AC59" s="38">
        <f t="shared" si="8"/>
        <v>0</v>
      </c>
      <c r="AD59" s="39"/>
      <c r="AE59" s="39"/>
      <c r="AF59" s="38">
        <f t="shared" si="9"/>
        <v>0</v>
      </c>
      <c r="AG59" s="39"/>
      <c r="AH59" s="39"/>
      <c r="AI59" s="38">
        <f t="shared" si="10"/>
        <v>0</v>
      </c>
      <c r="AJ59" s="39"/>
      <c r="AK59" s="39"/>
      <c r="AL59" s="38">
        <f t="shared" si="11"/>
        <v>0</v>
      </c>
      <c r="AM59" s="39"/>
      <c r="AN59" s="39"/>
    </row>
    <row r="60" spans="1:40" ht="45" customHeight="1">
      <c r="A60" s="35" t="s">
        <v>64</v>
      </c>
      <c r="B60" s="40">
        <f t="shared" si="0"/>
        <v>0</v>
      </c>
      <c r="C60" s="41"/>
      <c r="D60" s="41"/>
      <c r="E60" s="40">
        <f t="shared" si="1"/>
        <v>0</v>
      </c>
      <c r="F60" s="41"/>
      <c r="G60" s="41"/>
      <c r="H60" s="36">
        <f t="shared" si="7"/>
        <v>5162</v>
      </c>
      <c r="I60" s="41">
        <v>4612</v>
      </c>
      <c r="J60" s="41">
        <v>550</v>
      </c>
      <c r="K60" s="40">
        <f t="shared" si="2"/>
        <v>3194</v>
      </c>
      <c r="L60" s="41">
        <v>2900</v>
      </c>
      <c r="M60" s="41">
        <v>294</v>
      </c>
      <c r="N60" s="40">
        <f t="shared" si="3"/>
        <v>0</v>
      </c>
      <c r="O60" s="41"/>
      <c r="P60" s="41"/>
      <c r="Q60" s="40">
        <f t="shared" si="4"/>
        <v>0</v>
      </c>
      <c r="R60" s="41"/>
      <c r="S60" s="41"/>
      <c r="T60" s="40">
        <f t="shared" si="5"/>
        <v>0</v>
      </c>
      <c r="U60" s="41"/>
      <c r="V60" s="41"/>
      <c r="W60" s="40">
        <f t="shared" si="6"/>
        <v>0</v>
      </c>
      <c r="X60" s="41"/>
      <c r="Y60" s="41"/>
      <c r="Z60" s="41"/>
      <c r="AA60" s="41"/>
      <c r="AB60" s="41"/>
      <c r="AC60" s="38">
        <f t="shared" si="8"/>
        <v>0</v>
      </c>
      <c r="AD60" s="39"/>
      <c r="AE60" s="39"/>
      <c r="AF60" s="38">
        <f t="shared" si="9"/>
        <v>0</v>
      </c>
      <c r="AG60" s="39"/>
      <c r="AH60" s="39"/>
      <c r="AI60" s="38">
        <f t="shared" si="10"/>
        <v>0</v>
      </c>
      <c r="AJ60" s="39"/>
      <c r="AK60" s="39"/>
      <c r="AL60" s="38">
        <f t="shared" si="11"/>
        <v>0</v>
      </c>
      <c r="AM60" s="39"/>
      <c r="AN60" s="39"/>
    </row>
    <row r="61" spans="1:40" ht="45" customHeight="1">
      <c r="A61" s="35" t="s">
        <v>65</v>
      </c>
      <c r="B61" s="40">
        <f t="shared" si="0"/>
        <v>0</v>
      </c>
      <c r="C61" s="41"/>
      <c r="D61" s="41"/>
      <c r="E61" s="40">
        <f t="shared" si="1"/>
        <v>0</v>
      </c>
      <c r="F61" s="41"/>
      <c r="G61" s="41"/>
      <c r="H61" s="36">
        <f t="shared" si="7"/>
        <v>11890</v>
      </c>
      <c r="I61" s="41">
        <v>10394</v>
      </c>
      <c r="J61" s="41">
        <v>1496</v>
      </c>
      <c r="K61" s="40">
        <f t="shared" si="2"/>
        <v>1860</v>
      </c>
      <c r="L61" s="41">
        <v>1850</v>
      </c>
      <c r="M61" s="41">
        <v>10</v>
      </c>
      <c r="N61" s="40">
        <f t="shared" si="3"/>
        <v>0</v>
      </c>
      <c r="O61" s="41"/>
      <c r="P61" s="41"/>
      <c r="Q61" s="40">
        <f t="shared" si="4"/>
        <v>0</v>
      </c>
      <c r="R61" s="41"/>
      <c r="S61" s="41"/>
      <c r="T61" s="40">
        <f t="shared" si="5"/>
        <v>0</v>
      </c>
      <c r="U61" s="41"/>
      <c r="V61" s="41"/>
      <c r="W61" s="40">
        <f t="shared" si="6"/>
        <v>0</v>
      </c>
      <c r="X61" s="41"/>
      <c r="Y61" s="41"/>
      <c r="Z61" s="41"/>
      <c r="AA61" s="41"/>
      <c r="AB61" s="41"/>
      <c r="AC61" s="38">
        <f t="shared" si="8"/>
        <v>0</v>
      </c>
      <c r="AD61" s="39"/>
      <c r="AE61" s="39"/>
      <c r="AF61" s="38">
        <f t="shared" si="9"/>
        <v>0</v>
      </c>
      <c r="AG61" s="39"/>
      <c r="AH61" s="39"/>
      <c r="AI61" s="38">
        <f t="shared" si="10"/>
        <v>0</v>
      </c>
      <c r="AJ61" s="39"/>
      <c r="AK61" s="39"/>
      <c r="AL61" s="38">
        <f t="shared" si="11"/>
        <v>0</v>
      </c>
      <c r="AM61" s="39"/>
      <c r="AN61" s="39"/>
    </row>
    <row r="62" spans="1:40" ht="45" customHeight="1">
      <c r="A62" s="35" t="s">
        <v>66</v>
      </c>
      <c r="B62" s="40">
        <f t="shared" si="0"/>
        <v>4500</v>
      </c>
      <c r="C62" s="41">
        <v>4500</v>
      </c>
      <c r="D62" s="41"/>
      <c r="E62" s="40">
        <f t="shared" si="1"/>
        <v>5200</v>
      </c>
      <c r="F62" s="41">
        <v>5200</v>
      </c>
      <c r="G62" s="41"/>
      <c r="H62" s="36">
        <f t="shared" si="7"/>
        <v>8328</v>
      </c>
      <c r="I62" s="41">
        <v>8328</v>
      </c>
      <c r="J62" s="41"/>
      <c r="K62" s="40">
        <f t="shared" si="2"/>
        <v>3850</v>
      </c>
      <c r="L62" s="41">
        <v>3850</v>
      </c>
      <c r="M62" s="41"/>
      <c r="N62" s="40">
        <f t="shared" si="3"/>
        <v>0</v>
      </c>
      <c r="O62" s="41"/>
      <c r="P62" s="41"/>
      <c r="Q62" s="40">
        <f t="shared" si="4"/>
        <v>0</v>
      </c>
      <c r="R62" s="41"/>
      <c r="S62" s="41"/>
      <c r="T62" s="40">
        <f t="shared" si="5"/>
        <v>0</v>
      </c>
      <c r="U62" s="41"/>
      <c r="V62" s="41"/>
      <c r="W62" s="40">
        <f t="shared" si="6"/>
        <v>0</v>
      </c>
      <c r="X62" s="41"/>
      <c r="Y62" s="41"/>
      <c r="Z62" s="41"/>
      <c r="AA62" s="41"/>
      <c r="AB62" s="41"/>
      <c r="AC62" s="38">
        <f t="shared" si="8"/>
        <v>0</v>
      </c>
      <c r="AD62" s="39"/>
      <c r="AE62" s="39"/>
      <c r="AF62" s="38">
        <f t="shared" si="9"/>
        <v>0</v>
      </c>
      <c r="AG62" s="39"/>
      <c r="AH62" s="39"/>
      <c r="AI62" s="38">
        <f t="shared" si="10"/>
        <v>0</v>
      </c>
      <c r="AJ62" s="39"/>
      <c r="AK62" s="39"/>
      <c r="AL62" s="38">
        <f t="shared" si="11"/>
        <v>0</v>
      </c>
      <c r="AM62" s="39"/>
      <c r="AN62" s="39"/>
    </row>
    <row r="63" spans="1:40" ht="45" customHeight="1">
      <c r="A63" s="35" t="s">
        <v>67</v>
      </c>
      <c r="B63" s="40">
        <f t="shared" si="0"/>
        <v>13500</v>
      </c>
      <c r="C63" s="41">
        <v>13500</v>
      </c>
      <c r="D63" s="41"/>
      <c r="E63" s="40">
        <f t="shared" si="1"/>
        <v>9840</v>
      </c>
      <c r="F63" s="41">
        <v>9840</v>
      </c>
      <c r="G63" s="41"/>
      <c r="H63" s="36">
        <f t="shared" si="7"/>
        <v>11870</v>
      </c>
      <c r="I63" s="41">
        <v>11870</v>
      </c>
      <c r="J63" s="41"/>
      <c r="K63" s="40">
        <f t="shared" si="2"/>
        <v>3700</v>
      </c>
      <c r="L63" s="41">
        <v>3700</v>
      </c>
      <c r="M63" s="41"/>
      <c r="N63" s="40">
        <f t="shared" si="3"/>
        <v>0</v>
      </c>
      <c r="O63" s="41"/>
      <c r="P63" s="41"/>
      <c r="Q63" s="40">
        <f t="shared" si="4"/>
        <v>0</v>
      </c>
      <c r="R63" s="41"/>
      <c r="S63" s="41"/>
      <c r="T63" s="40">
        <f t="shared" si="5"/>
        <v>0</v>
      </c>
      <c r="U63" s="41"/>
      <c r="V63" s="41"/>
      <c r="W63" s="40">
        <f t="shared" si="6"/>
        <v>0</v>
      </c>
      <c r="X63" s="41"/>
      <c r="Y63" s="41"/>
      <c r="Z63" s="41"/>
      <c r="AA63" s="41"/>
      <c r="AB63" s="41"/>
      <c r="AC63" s="38">
        <f t="shared" si="8"/>
        <v>0</v>
      </c>
      <c r="AD63" s="39"/>
      <c r="AE63" s="39"/>
      <c r="AF63" s="38">
        <f t="shared" si="9"/>
        <v>0</v>
      </c>
      <c r="AG63" s="39"/>
      <c r="AH63" s="39"/>
      <c r="AI63" s="38">
        <f t="shared" si="10"/>
        <v>0</v>
      </c>
      <c r="AJ63" s="39"/>
      <c r="AK63" s="39"/>
      <c r="AL63" s="38">
        <f t="shared" si="11"/>
        <v>0</v>
      </c>
      <c r="AM63" s="39"/>
      <c r="AN63" s="39"/>
    </row>
    <row r="64" spans="1:40" ht="45" customHeight="1">
      <c r="A64" s="35" t="s">
        <v>68</v>
      </c>
      <c r="B64" s="40">
        <f t="shared" si="0"/>
        <v>2300</v>
      </c>
      <c r="C64" s="41"/>
      <c r="D64" s="41">
        <v>2300</v>
      </c>
      <c r="E64" s="40">
        <f t="shared" si="1"/>
        <v>0</v>
      </c>
      <c r="F64" s="41"/>
      <c r="G64" s="41"/>
      <c r="H64" s="36">
        <f t="shared" si="7"/>
        <v>6330</v>
      </c>
      <c r="I64" s="41"/>
      <c r="J64" s="41">
        <v>6330</v>
      </c>
      <c r="K64" s="40">
        <f t="shared" si="2"/>
        <v>730</v>
      </c>
      <c r="L64" s="41"/>
      <c r="M64" s="41">
        <v>730</v>
      </c>
      <c r="N64" s="40">
        <f t="shared" si="3"/>
        <v>0</v>
      </c>
      <c r="O64" s="41"/>
      <c r="P64" s="41"/>
      <c r="Q64" s="40">
        <f t="shared" si="4"/>
        <v>0</v>
      </c>
      <c r="R64" s="41"/>
      <c r="S64" s="41"/>
      <c r="T64" s="40">
        <f t="shared" si="5"/>
        <v>0</v>
      </c>
      <c r="U64" s="41"/>
      <c r="V64" s="41"/>
      <c r="W64" s="40">
        <f t="shared" si="6"/>
        <v>0</v>
      </c>
      <c r="X64" s="41"/>
      <c r="Y64" s="41"/>
      <c r="Z64" s="41"/>
      <c r="AA64" s="41"/>
      <c r="AB64" s="41"/>
      <c r="AC64" s="38">
        <f t="shared" si="8"/>
        <v>0</v>
      </c>
      <c r="AD64" s="39"/>
      <c r="AE64" s="39"/>
      <c r="AF64" s="38">
        <f t="shared" si="9"/>
        <v>0</v>
      </c>
      <c r="AG64" s="39"/>
      <c r="AH64" s="39"/>
      <c r="AI64" s="38">
        <f t="shared" si="10"/>
        <v>0</v>
      </c>
      <c r="AJ64" s="39"/>
      <c r="AK64" s="39"/>
      <c r="AL64" s="38">
        <f t="shared" si="11"/>
        <v>420</v>
      </c>
      <c r="AM64" s="39"/>
      <c r="AN64" s="39">
        <v>420</v>
      </c>
    </row>
    <row r="65" spans="1:40" ht="45" customHeight="1">
      <c r="A65" s="35" t="s">
        <v>69</v>
      </c>
      <c r="B65" s="40">
        <f t="shared" si="0"/>
        <v>0</v>
      </c>
      <c r="C65" s="41"/>
      <c r="D65" s="41"/>
      <c r="E65" s="40">
        <f t="shared" si="1"/>
        <v>0</v>
      </c>
      <c r="F65" s="41"/>
      <c r="G65" s="41"/>
      <c r="H65" s="36">
        <f t="shared" si="7"/>
        <v>360</v>
      </c>
      <c r="I65" s="41"/>
      <c r="J65" s="41">
        <v>360</v>
      </c>
      <c r="K65" s="40">
        <f t="shared" si="2"/>
        <v>450</v>
      </c>
      <c r="L65" s="41"/>
      <c r="M65" s="41">
        <v>450</v>
      </c>
      <c r="N65" s="40">
        <f t="shared" si="3"/>
        <v>0</v>
      </c>
      <c r="O65" s="41"/>
      <c r="P65" s="41"/>
      <c r="Q65" s="40">
        <f t="shared" si="4"/>
        <v>0</v>
      </c>
      <c r="R65" s="41"/>
      <c r="S65" s="41"/>
      <c r="T65" s="40">
        <f t="shared" si="5"/>
        <v>0</v>
      </c>
      <c r="U65" s="41"/>
      <c r="V65" s="41"/>
      <c r="W65" s="40">
        <f t="shared" si="6"/>
        <v>0</v>
      </c>
      <c r="X65" s="41"/>
      <c r="Y65" s="41"/>
      <c r="Z65" s="41"/>
      <c r="AA65" s="41"/>
      <c r="AB65" s="41"/>
      <c r="AC65" s="38">
        <f t="shared" si="8"/>
        <v>0</v>
      </c>
      <c r="AD65" s="39"/>
      <c r="AE65" s="39"/>
      <c r="AF65" s="38">
        <f t="shared" si="9"/>
        <v>0</v>
      </c>
      <c r="AG65" s="39"/>
      <c r="AH65" s="39"/>
      <c r="AI65" s="38">
        <f t="shared" si="10"/>
        <v>0</v>
      </c>
      <c r="AJ65" s="39"/>
      <c r="AK65" s="39"/>
      <c r="AL65" s="38">
        <f t="shared" si="11"/>
        <v>0</v>
      </c>
      <c r="AM65" s="39"/>
      <c r="AN65" s="39"/>
    </row>
    <row r="66" spans="1:40" ht="45" customHeight="1">
      <c r="A66" s="35" t="s">
        <v>70</v>
      </c>
      <c r="B66" s="40">
        <f t="shared" si="0"/>
        <v>4000</v>
      </c>
      <c r="C66" s="41">
        <v>4000</v>
      </c>
      <c r="D66" s="41"/>
      <c r="E66" s="40">
        <f t="shared" si="1"/>
        <v>0</v>
      </c>
      <c r="F66" s="41"/>
      <c r="G66" s="41"/>
      <c r="H66" s="36">
        <f t="shared" si="7"/>
        <v>15789</v>
      </c>
      <c r="I66" s="41">
        <v>15789</v>
      </c>
      <c r="J66" s="41"/>
      <c r="K66" s="40">
        <f t="shared" si="2"/>
        <v>1800</v>
      </c>
      <c r="L66" s="41">
        <v>1800</v>
      </c>
      <c r="M66" s="41"/>
      <c r="N66" s="40">
        <f t="shared" si="3"/>
        <v>0</v>
      </c>
      <c r="O66" s="41"/>
      <c r="P66" s="41"/>
      <c r="Q66" s="40">
        <f t="shared" si="4"/>
        <v>800</v>
      </c>
      <c r="R66" s="41">
        <v>800</v>
      </c>
      <c r="S66" s="41"/>
      <c r="T66" s="40">
        <f t="shared" si="5"/>
        <v>0</v>
      </c>
      <c r="U66" s="41"/>
      <c r="V66" s="41"/>
      <c r="W66" s="40">
        <f t="shared" si="6"/>
        <v>0</v>
      </c>
      <c r="X66" s="41"/>
      <c r="Y66" s="41"/>
      <c r="Z66" s="41"/>
      <c r="AA66" s="41"/>
      <c r="AB66" s="41"/>
      <c r="AC66" s="38">
        <f t="shared" si="8"/>
        <v>0</v>
      </c>
      <c r="AD66" s="39"/>
      <c r="AE66" s="39"/>
      <c r="AF66" s="38">
        <f t="shared" si="9"/>
        <v>4500</v>
      </c>
      <c r="AG66" s="39">
        <v>4500</v>
      </c>
      <c r="AH66" s="39"/>
      <c r="AI66" s="38">
        <f t="shared" si="10"/>
        <v>0</v>
      </c>
      <c r="AJ66" s="39"/>
      <c r="AK66" s="39"/>
      <c r="AL66" s="38">
        <f t="shared" si="11"/>
        <v>0</v>
      </c>
      <c r="AM66" s="39"/>
      <c r="AN66" s="39"/>
    </row>
    <row r="67" spans="1:40" ht="45" customHeight="1">
      <c r="A67" s="35" t="s">
        <v>71</v>
      </c>
      <c r="B67" s="40">
        <f t="shared" si="0"/>
        <v>1469</v>
      </c>
      <c r="C67" s="41">
        <v>1469</v>
      </c>
      <c r="D67" s="41"/>
      <c r="E67" s="40">
        <f t="shared" si="1"/>
        <v>0</v>
      </c>
      <c r="F67" s="41"/>
      <c r="G67" s="41"/>
      <c r="H67" s="36">
        <f t="shared" si="7"/>
        <v>4316</v>
      </c>
      <c r="I67" s="41">
        <v>2605</v>
      </c>
      <c r="J67" s="41">
        <v>1711</v>
      </c>
      <c r="K67" s="40">
        <f t="shared" si="2"/>
        <v>1752</v>
      </c>
      <c r="L67" s="41">
        <v>1752</v>
      </c>
      <c r="M67" s="41"/>
      <c r="N67" s="40">
        <f t="shared" si="3"/>
        <v>0</v>
      </c>
      <c r="O67" s="41"/>
      <c r="P67" s="41"/>
      <c r="Q67" s="40">
        <f t="shared" si="4"/>
        <v>1300</v>
      </c>
      <c r="R67" s="41">
        <v>1300</v>
      </c>
      <c r="S67" s="41"/>
      <c r="T67" s="40">
        <f t="shared" si="5"/>
        <v>0</v>
      </c>
      <c r="U67" s="41"/>
      <c r="V67" s="41"/>
      <c r="W67" s="40">
        <f t="shared" si="6"/>
        <v>0</v>
      </c>
      <c r="X67" s="41"/>
      <c r="Y67" s="41"/>
      <c r="Z67" s="41"/>
      <c r="AA67" s="41"/>
      <c r="AB67" s="41"/>
      <c r="AC67" s="38">
        <f t="shared" si="8"/>
        <v>0</v>
      </c>
      <c r="AD67" s="39"/>
      <c r="AE67" s="39"/>
      <c r="AF67" s="38">
        <f t="shared" si="9"/>
        <v>0</v>
      </c>
      <c r="AG67" s="39"/>
      <c r="AH67" s="39"/>
      <c r="AI67" s="38">
        <f t="shared" si="10"/>
        <v>0</v>
      </c>
      <c r="AJ67" s="39"/>
      <c r="AK67" s="39"/>
      <c r="AL67" s="38">
        <f t="shared" si="11"/>
        <v>0</v>
      </c>
      <c r="AM67" s="39"/>
      <c r="AN67" s="39"/>
    </row>
    <row r="68" spans="1:40" ht="52.5" customHeight="1">
      <c r="A68" s="35" t="s">
        <v>72</v>
      </c>
      <c r="B68" s="40">
        <f t="shared" si="0"/>
        <v>1500</v>
      </c>
      <c r="C68" s="41"/>
      <c r="D68" s="41">
        <v>1500</v>
      </c>
      <c r="E68" s="40">
        <f t="shared" si="1"/>
        <v>1700</v>
      </c>
      <c r="F68" s="41"/>
      <c r="G68" s="41">
        <v>1700</v>
      </c>
      <c r="H68" s="36">
        <f t="shared" si="7"/>
        <v>3309</v>
      </c>
      <c r="I68" s="41"/>
      <c r="J68" s="41">
        <v>3309</v>
      </c>
      <c r="K68" s="40">
        <f t="shared" si="2"/>
        <v>60</v>
      </c>
      <c r="L68" s="41"/>
      <c r="M68" s="41">
        <v>60</v>
      </c>
      <c r="N68" s="40">
        <f t="shared" si="3"/>
        <v>0</v>
      </c>
      <c r="O68" s="41"/>
      <c r="P68" s="41"/>
      <c r="Q68" s="40">
        <f t="shared" si="4"/>
        <v>0</v>
      </c>
      <c r="R68" s="41"/>
      <c r="S68" s="41"/>
      <c r="T68" s="40">
        <f t="shared" si="5"/>
        <v>0</v>
      </c>
      <c r="U68" s="41"/>
      <c r="V68" s="41"/>
      <c r="W68" s="40">
        <f t="shared" si="6"/>
        <v>0</v>
      </c>
      <c r="X68" s="41"/>
      <c r="Y68" s="41"/>
      <c r="Z68" s="41"/>
      <c r="AA68" s="41"/>
      <c r="AB68" s="41"/>
      <c r="AC68" s="38">
        <f t="shared" si="8"/>
        <v>0</v>
      </c>
      <c r="AD68" s="39"/>
      <c r="AE68" s="39"/>
      <c r="AF68" s="38">
        <f t="shared" si="9"/>
        <v>0</v>
      </c>
      <c r="AG68" s="39"/>
      <c r="AH68" s="39"/>
      <c r="AI68" s="38">
        <f t="shared" si="10"/>
        <v>0</v>
      </c>
      <c r="AJ68" s="39"/>
      <c r="AK68" s="39"/>
      <c r="AL68" s="38">
        <f t="shared" si="11"/>
        <v>200</v>
      </c>
      <c r="AM68" s="39"/>
      <c r="AN68" s="39">
        <v>200</v>
      </c>
    </row>
    <row r="69" spans="1:40" ht="71.25" customHeight="1">
      <c r="A69" s="35" t="s">
        <v>90</v>
      </c>
      <c r="B69" s="40">
        <f t="shared" si="0"/>
        <v>0</v>
      </c>
      <c r="C69" s="41"/>
      <c r="D69" s="41"/>
      <c r="E69" s="40">
        <f t="shared" si="1"/>
        <v>0</v>
      </c>
      <c r="F69" s="41"/>
      <c r="G69" s="41"/>
      <c r="H69" s="36">
        <f t="shared" si="7"/>
        <v>0</v>
      </c>
      <c r="I69" s="41"/>
      <c r="J69" s="41"/>
      <c r="K69" s="40">
        <f t="shared" si="2"/>
        <v>0</v>
      </c>
      <c r="L69" s="41"/>
      <c r="M69" s="41"/>
      <c r="N69" s="40">
        <f t="shared" si="3"/>
        <v>0</v>
      </c>
      <c r="O69" s="41"/>
      <c r="P69" s="41"/>
      <c r="Q69" s="40">
        <f t="shared" si="4"/>
        <v>0</v>
      </c>
      <c r="R69" s="41"/>
      <c r="S69" s="41"/>
      <c r="T69" s="40">
        <f t="shared" si="5"/>
        <v>0</v>
      </c>
      <c r="U69" s="41"/>
      <c r="V69" s="41"/>
      <c r="W69" s="40">
        <f t="shared" si="6"/>
        <v>0</v>
      </c>
      <c r="X69" s="41"/>
      <c r="Y69" s="41"/>
      <c r="Z69" s="41"/>
      <c r="AA69" s="41">
        <v>2771</v>
      </c>
      <c r="AB69" s="41">
        <v>1389</v>
      </c>
      <c r="AC69" s="38">
        <f t="shared" si="8"/>
        <v>0</v>
      </c>
      <c r="AD69" s="39"/>
      <c r="AE69" s="39"/>
      <c r="AF69" s="38">
        <f t="shared" si="9"/>
        <v>0</v>
      </c>
      <c r="AG69" s="39"/>
      <c r="AH69" s="39"/>
      <c r="AI69" s="38">
        <f t="shared" si="10"/>
        <v>0</v>
      </c>
      <c r="AJ69" s="39"/>
      <c r="AK69" s="39"/>
      <c r="AL69" s="38">
        <f t="shared" si="11"/>
        <v>0</v>
      </c>
      <c r="AM69" s="39"/>
      <c r="AN69" s="39"/>
    </row>
    <row r="70" spans="1:40" ht="45" customHeight="1">
      <c r="A70" s="35" t="s">
        <v>73</v>
      </c>
      <c r="B70" s="40">
        <f t="shared" si="0"/>
        <v>18000</v>
      </c>
      <c r="C70" s="45">
        <v>18000</v>
      </c>
      <c r="D70" s="41"/>
      <c r="E70" s="40">
        <f t="shared" si="1"/>
        <v>11000</v>
      </c>
      <c r="F70" s="41">
        <v>11000</v>
      </c>
      <c r="G70" s="41"/>
      <c r="H70" s="36">
        <f t="shared" si="7"/>
        <v>10448</v>
      </c>
      <c r="I70" s="41">
        <v>10448</v>
      </c>
      <c r="J70" s="41"/>
      <c r="K70" s="40">
        <f t="shared" si="2"/>
        <v>7200</v>
      </c>
      <c r="L70" s="41">
        <v>7200</v>
      </c>
      <c r="M70" s="41"/>
      <c r="N70" s="40">
        <f t="shared" si="3"/>
        <v>1712</v>
      </c>
      <c r="O70" s="41">
        <v>1712</v>
      </c>
      <c r="P70" s="41"/>
      <c r="Q70" s="40">
        <f t="shared" si="4"/>
        <v>5416</v>
      </c>
      <c r="R70" s="41">
        <v>5416</v>
      </c>
      <c r="S70" s="41"/>
      <c r="T70" s="40">
        <f t="shared" si="5"/>
        <v>0</v>
      </c>
      <c r="U70" s="41"/>
      <c r="V70" s="41"/>
      <c r="W70" s="40">
        <f t="shared" si="6"/>
        <v>0</v>
      </c>
      <c r="X70" s="41"/>
      <c r="Y70" s="41"/>
      <c r="Z70" s="41"/>
      <c r="AA70" s="41"/>
      <c r="AB70" s="41"/>
      <c r="AC70" s="38">
        <f t="shared" si="8"/>
        <v>0</v>
      </c>
      <c r="AD70" s="39"/>
      <c r="AE70" s="39"/>
      <c r="AF70" s="38">
        <f t="shared" si="9"/>
        <v>0</v>
      </c>
      <c r="AG70" s="39"/>
      <c r="AH70" s="39"/>
      <c r="AI70" s="38">
        <f t="shared" si="10"/>
        <v>0</v>
      </c>
      <c r="AJ70" s="39"/>
      <c r="AK70" s="39"/>
      <c r="AL70" s="38">
        <f t="shared" si="11"/>
        <v>0</v>
      </c>
      <c r="AM70" s="39"/>
      <c r="AN70" s="39"/>
    </row>
    <row r="71" spans="1:40" ht="54" customHeight="1">
      <c r="A71" s="35" t="s">
        <v>74</v>
      </c>
      <c r="B71" s="40">
        <f t="shared" ref="B71:B82" si="12">C71+D71</f>
        <v>3443</v>
      </c>
      <c r="C71" s="41">
        <v>3443</v>
      </c>
      <c r="D71" s="41"/>
      <c r="E71" s="40">
        <f t="shared" ref="E71:E82" si="13">F71+G71</f>
        <v>0</v>
      </c>
      <c r="F71" s="41"/>
      <c r="G71" s="41"/>
      <c r="H71" s="36">
        <f t="shared" si="7"/>
        <v>3385</v>
      </c>
      <c r="I71" s="41">
        <v>3385</v>
      </c>
      <c r="J71" s="41"/>
      <c r="K71" s="40">
        <f t="shared" ref="K71:K82" si="14">L71+M71</f>
        <v>600</v>
      </c>
      <c r="L71" s="41">
        <v>600</v>
      </c>
      <c r="M71" s="41"/>
      <c r="N71" s="40">
        <f t="shared" ref="N71:N82" si="15">O71+P71</f>
        <v>0</v>
      </c>
      <c r="O71" s="41"/>
      <c r="P71" s="41"/>
      <c r="Q71" s="40">
        <f t="shared" ref="Q71:Q82" si="16">R71+S71</f>
        <v>0</v>
      </c>
      <c r="R71" s="41"/>
      <c r="S71" s="41"/>
      <c r="T71" s="40">
        <f t="shared" ref="T71:T82" si="17">U71+V71</f>
        <v>0</v>
      </c>
      <c r="U71" s="41"/>
      <c r="V71" s="41"/>
      <c r="W71" s="40">
        <f t="shared" ref="W71:W82" si="18">X71+Y71</f>
        <v>0</v>
      </c>
      <c r="X71" s="41"/>
      <c r="Y71" s="41"/>
      <c r="Z71" s="41"/>
      <c r="AA71" s="41"/>
      <c r="AB71" s="41"/>
      <c r="AC71" s="38">
        <f t="shared" si="8"/>
        <v>0</v>
      </c>
      <c r="AD71" s="39"/>
      <c r="AE71" s="39"/>
      <c r="AF71" s="38">
        <f t="shared" si="9"/>
        <v>0</v>
      </c>
      <c r="AG71" s="39"/>
      <c r="AH71" s="39"/>
      <c r="AI71" s="38">
        <f t="shared" si="10"/>
        <v>0</v>
      </c>
      <c r="AJ71" s="39"/>
      <c r="AK71" s="39"/>
      <c r="AL71" s="38">
        <f t="shared" si="11"/>
        <v>0</v>
      </c>
      <c r="AM71" s="39"/>
      <c r="AN71" s="39"/>
    </row>
    <row r="72" spans="1:40" ht="121.5" customHeight="1">
      <c r="A72" s="35" t="s">
        <v>75</v>
      </c>
      <c r="B72" s="40">
        <f t="shared" si="12"/>
        <v>1000</v>
      </c>
      <c r="C72" s="41">
        <v>990</v>
      </c>
      <c r="D72" s="41">
        <v>10</v>
      </c>
      <c r="E72" s="40">
        <f t="shared" si="13"/>
        <v>1200</v>
      </c>
      <c r="F72" s="41">
        <v>1160</v>
      </c>
      <c r="G72" s="41">
        <v>40</v>
      </c>
      <c r="H72" s="36">
        <f t="shared" ref="H72:H83" si="19">I72+J72</f>
        <v>2877</v>
      </c>
      <c r="I72" s="41">
        <v>2877</v>
      </c>
      <c r="J72" s="41"/>
      <c r="K72" s="40">
        <f t="shared" si="14"/>
        <v>280</v>
      </c>
      <c r="L72" s="41">
        <v>280</v>
      </c>
      <c r="M72" s="41"/>
      <c r="N72" s="40">
        <f t="shared" si="15"/>
        <v>1000</v>
      </c>
      <c r="O72" s="41">
        <v>1000</v>
      </c>
      <c r="P72" s="41"/>
      <c r="Q72" s="40">
        <f t="shared" si="16"/>
        <v>2100</v>
      </c>
      <c r="R72" s="41">
        <v>2100</v>
      </c>
      <c r="S72" s="41"/>
      <c r="T72" s="40">
        <f t="shared" si="17"/>
        <v>3500</v>
      </c>
      <c r="U72" s="41">
        <v>3480</v>
      </c>
      <c r="V72" s="41">
        <v>20</v>
      </c>
      <c r="W72" s="40">
        <f t="shared" si="18"/>
        <v>200</v>
      </c>
      <c r="X72" s="41">
        <v>160</v>
      </c>
      <c r="Y72" s="41">
        <v>40</v>
      </c>
      <c r="Z72" s="41"/>
      <c r="AA72" s="41"/>
      <c r="AB72" s="41"/>
      <c r="AC72" s="38">
        <f t="shared" ref="AC72:AC83" si="20">AD72+AE72</f>
        <v>0</v>
      </c>
      <c r="AD72" s="39"/>
      <c r="AE72" s="39"/>
      <c r="AF72" s="38">
        <f t="shared" ref="AF72:AF83" si="21">AG72+AH72</f>
        <v>0</v>
      </c>
      <c r="AG72" s="39"/>
      <c r="AH72" s="39"/>
      <c r="AI72" s="38">
        <f t="shared" ref="AI72:AI83" si="22">AJ72+AK72</f>
        <v>0</v>
      </c>
      <c r="AJ72" s="39"/>
      <c r="AK72" s="39"/>
      <c r="AL72" s="38">
        <f t="shared" ref="AL72:AL83" si="23">AM72+AN72</f>
        <v>0</v>
      </c>
      <c r="AM72" s="39"/>
      <c r="AN72" s="39"/>
    </row>
    <row r="73" spans="1:40" ht="70.5" customHeight="1">
      <c r="A73" s="35" t="s">
        <v>76</v>
      </c>
      <c r="B73" s="40">
        <f t="shared" si="12"/>
        <v>1100</v>
      </c>
      <c r="C73" s="41">
        <v>1100</v>
      </c>
      <c r="D73" s="41"/>
      <c r="E73" s="40">
        <f t="shared" si="13"/>
        <v>0</v>
      </c>
      <c r="F73" s="41"/>
      <c r="G73" s="41"/>
      <c r="H73" s="36">
        <f t="shared" si="19"/>
        <v>1962</v>
      </c>
      <c r="I73" s="41">
        <v>1962</v>
      </c>
      <c r="J73" s="41"/>
      <c r="K73" s="40">
        <f t="shared" si="14"/>
        <v>900</v>
      </c>
      <c r="L73" s="41">
        <v>900</v>
      </c>
      <c r="M73" s="41"/>
      <c r="N73" s="40">
        <f t="shared" si="15"/>
        <v>0</v>
      </c>
      <c r="O73" s="41"/>
      <c r="P73" s="41"/>
      <c r="Q73" s="40">
        <f t="shared" si="16"/>
        <v>0</v>
      </c>
      <c r="R73" s="41"/>
      <c r="S73" s="41"/>
      <c r="T73" s="40">
        <f t="shared" si="17"/>
        <v>0</v>
      </c>
      <c r="U73" s="41"/>
      <c r="V73" s="41"/>
      <c r="W73" s="40">
        <f t="shared" si="18"/>
        <v>0</v>
      </c>
      <c r="X73" s="41"/>
      <c r="Y73" s="41"/>
      <c r="Z73" s="41"/>
      <c r="AA73" s="41"/>
      <c r="AB73" s="41"/>
      <c r="AC73" s="38">
        <f t="shared" si="20"/>
        <v>0</v>
      </c>
      <c r="AD73" s="39"/>
      <c r="AE73" s="39"/>
      <c r="AF73" s="38">
        <f t="shared" si="21"/>
        <v>0</v>
      </c>
      <c r="AG73" s="39"/>
      <c r="AH73" s="39"/>
      <c r="AI73" s="38">
        <f t="shared" si="22"/>
        <v>0</v>
      </c>
      <c r="AJ73" s="39"/>
      <c r="AK73" s="39"/>
      <c r="AL73" s="38">
        <f t="shared" si="23"/>
        <v>0</v>
      </c>
      <c r="AM73" s="39"/>
      <c r="AN73" s="39"/>
    </row>
    <row r="74" spans="1:40" ht="72.75" customHeight="1">
      <c r="A74" s="35" t="s">
        <v>77</v>
      </c>
      <c r="B74" s="40">
        <f t="shared" si="12"/>
        <v>0</v>
      </c>
      <c r="C74" s="41"/>
      <c r="D74" s="41"/>
      <c r="E74" s="40">
        <f t="shared" si="13"/>
        <v>0</v>
      </c>
      <c r="F74" s="41"/>
      <c r="G74" s="41"/>
      <c r="H74" s="36">
        <f t="shared" si="19"/>
        <v>5</v>
      </c>
      <c r="I74" s="41">
        <v>5</v>
      </c>
      <c r="J74" s="41"/>
      <c r="K74" s="40">
        <f t="shared" si="14"/>
        <v>10</v>
      </c>
      <c r="L74" s="41">
        <v>10</v>
      </c>
      <c r="M74" s="41"/>
      <c r="N74" s="40">
        <f t="shared" si="15"/>
        <v>0</v>
      </c>
      <c r="O74" s="41"/>
      <c r="P74" s="41"/>
      <c r="Q74" s="40">
        <f t="shared" si="16"/>
        <v>0</v>
      </c>
      <c r="R74" s="41"/>
      <c r="S74" s="41"/>
      <c r="T74" s="40">
        <f t="shared" si="17"/>
        <v>0</v>
      </c>
      <c r="U74" s="41"/>
      <c r="V74" s="41"/>
      <c r="W74" s="40">
        <f t="shared" si="18"/>
        <v>0</v>
      </c>
      <c r="X74" s="41"/>
      <c r="Y74" s="41"/>
      <c r="Z74" s="41"/>
      <c r="AA74" s="41"/>
      <c r="AB74" s="41"/>
      <c r="AC74" s="38">
        <f t="shared" si="20"/>
        <v>0</v>
      </c>
      <c r="AD74" s="39"/>
      <c r="AE74" s="39"/>
      <c r="AF74" s="38">
        <f t="shared" si="21"/>
        <v>0</v>
      </c>
      <c r="AG74" s="39"/>
      <c r="AH74" s="39"/>
      <c r="AI74" s="38">
        <f t="shared" si="22"/>
        <v>0</v>
      </c>
      <c r="AJ74" s="39"/>
      <c r="AK74" s="39"/>
      <c r="AL74" s="38">
        <f t="shared" si="23"/>
        <v>0</v>
      </c>
      <c r="AM74" s="39"/>
      <c r="AN74" s="39"/>
    </row>
    <row r="75" spans="1:40" ht="45" customHeight="1">
      <c r="A75" s="35" t="s">
        <v>78</v>
      </c>
      <c r="B75" s="40">
        <f t="shared" si="12"/>
        <v>2600</v>
      </c>
      <c r="C75" s="41">
        <v>2598</v>
      </c>
      <c r="D75" s="41">
        <v>2</v>
      </c>
      <c r="E75" s="40">
        <f t="shared" si="13"/>
        <v>0</v>
      </c>
      <c r="F75" s="41"/>
      <c r="G75" s="41"/>
      <c r="H75" s="36">
        <f t="shared" si="19"/>
        <v>6039</v>
      </c>
      <c r="I75" s="41">
        <v>6039</v>
      </c>
      <c r="J75" s="41"/>
      <c r="K75" s="40">
        <f t="shared" si="14"/>
        <v>680</v>
      </c>
      <c r="L75" s="41">
        <v>680</v>
      </c>
      <c r="M75" s="41"/>
      <c r="N75" s="40">
        <f t="shared" si="15"/>
        <v>0</v>
      </c>
      <c r="O75" s="41"/>
      <c r="P75" s="41"/>
      <c r="Q75" s="40">
        <f t="shared" si="16"/>
        <v>354</v>
      </c>
      <c r="R75" s="41">
        <v>354</v>
      </c>
      <c r="S75" s="41"/>
      <c r="T75" s="40">
        <f t="shared" si="17"/>
        <v>0</v>
      </c>
      <c r="U75" s="41"/>
      <c r="V75" s="41"/>
      <c r="W75" s="40">
        <f t="shared" si="18"/>
        <v>0</v>
      </c>
      <c r="X75" s="41"/>
      <c r="Y75" s="41"/>
      <c r="Z75" s="41"/>
      <c r="AA75" s="41"/>
      <c r="AB75" s="41"/>
      <c r="AC75" s="38">
        <f t="shared" si="20"/>
        <v>0</v>
      </c>
      <c r="AD75" s="39"/>
      <c r="AE75" s="39"/>
      <c r="AF75" s="38">
        <f t="shared" si="21"/>
        <v>0</v>
      </c>
      <c r="AG75" s="39"/>
      <c r="AH75" s="39"/>
      <c r="AI75" s="38">
        <f t="shared" si="22"/>
        <v>0</v>
      </c>
      <c r="AJ75" s="39"/>
      <c r="AK75" s="39"/>
      <c r="AL75" s="38">
        <f t="shared" si="23"/>
        <v>0</v>
      </c>
      <c r="AM75" s="39"/>
      <c r="AN75" s="39"/>
    </row>
    <row r="76" spans="1:40" ht="45" customHeight="1">
      <c r="A76" s="35" t="s">
        <v>79</v>
      </c>
      <c r="B76" s="40">
        <f t="shared" si="12"/>
        <v>2000</v>
      </c>
      <c r="C76" s="41">
        <v>2000</v>
      </c>
      <c r="D76" s="41"/>
      <c r="E76" s="40">
        <f t="shared" si="13"/>
        <v>0</v>
      </c>
      <c r="F76" s="41"/>
      <c r="G76" s="41"/>
      <c r="H76" s="36">
        <f t="shared" si="19"/>
        <v>0</v>
      </c>
      <c r="I76" s="41"/>
      <c r="J76" s="41"/>
      <c r="K76" s="40">
        <f t="shared" si="14"/>
        <v>0</v>
      </c>
      <c r="L76" s="41"/>
      <c r="M76" s="41"/>
      <c r="N76" s="40">
        <f t="shared" si="15"/>
        <v>0</v>
      </c>
      <c r="O76" s="41"/>
      <c r="P76" s="41"/>
      <c r="Q76" s="40">
        <f t="shared" si="16"/>
        <v>0</v>
      </c>
      <c r="R76" s="41"/>
      <c r="S76" s="41"/>
      <c r="T76" s="40">
        <f t="shared" si="17"/>
        <v>0</v>
      </c>
      <c r="U76" s="41"/>
      <c r="V76" s="41"/>
      <c r="W76" s="40">
        <f t="shared" si="18"/>
        <v>0</v>
      </c>
      <c r="X76" s="41"/>
      <c r="Y76" s="41"/>
      <c r="Z76" s="41"/>
      <c r="AA76" s="41"/>
      <c r="AB76" s="41"/>
      <c r="AC76" s="38">
        <f t="shared" si="20"/>
        <v>0</v>
      </c>
      <c r="AD76" s="39"/>
      <c r="AE76" s="39"/>
      <c r="AF76" s="38">
        <f t="shared" si="21"/>
        <v>0</v>
      </c>
      <c r="AG76" s="39"/>
      <c r="AH76" s="39"/>
      <c r="AI76" s="38">
        <f t="shared" si="22"/>
        <v>0</v>
      </c>
      <c r="AJ76" s="39"/>
      <c r="AK76" s="39"/>
      <c r="AL76" s="38">
        <f t="shared" si="23"/>
        <v>0</v>
      </c>
      <c r="AM76" s="39"/>
      <c r="AN76" s="39"/>
    </row>
    <row r="77" spans="1:40" ht="45" customHeight="1">
      <c r="A77" s="35" t="s">
        <v>80</v>
      </c>
      <c r="B77" s="40">
        <f t="shared" si="12"/>
        <v>0</v>
      </c>
      <c r="C77" s="41"/>
      <c r="D77" s="41"/>
      <c r="E77" s="40">
        <f t="shared" si="13"/>
        <v>0</v>
      </c>
      <c r="F77" s="41"/>
      <c r="G77" s="41"/>
      <c r="H77" s="36">
        <f t="shared" si="19"/>
        <v>216</v>
      </c>
      <c r="I77" s="41">
        <v>216</v>
      </c>
      <c r="J77" s="41"/>
      <c r="K77" s="40">
        <f t="shared" si="14"/>
        <v>100</v>
      </c>
      <c r="L77" s="41">
        <v>100</v>
      </c>
      <c r="M77" s="41"/>
      <c r="N77" s="40">
        <f t="shared" si="15"/>
        <v>0</v>
      </c>
      <c r="O77" s="41"/>
      <c r="P77" s="41"/>
      <c r="Q77" s="40">
        <f t="shared" si="16"/>
        <v>0</v>
      </c>
      <c r="R77" s="41"/>
      <c r="S77" s="41"/>
      <c r="T77" s="40">
        <f t="shared" si="17"/>
        <v>0</v>
      </c>
      <c r="U77" s="41"/>
      <c r="V77" s="41"/>
      <c r="W77" s="40">
        <f t="shared" si="18"/>
        <v>0</v>
      </c>
      <c r="X77" s="41"/>
      <c r="Y77" s="41"/>
      <c r="Z77" s="41"/>
      <c r="AA77" s="41"/>
      <c r="AB77" s="41"/>
      <c r="AC77" s="38">
        <f t="shared" si="20"/>
        <v>0</v>
      </c>
      <c r="AD77" s="39"/>
      <c r="AE77" s="39"/>
      <c r="AF77" s="38">
        <f t="shared" si="21"/>
        <v>0</v>
      </c>
      <c r="AG77" s="39"/>
      <c r="AH77" s="39"/>
      <c r="AI77" s="38">
        <f t="shared" si="22"/>
        <v>0</v>
      </c>
      <c r="AJ77" s="39"/>
      <c r="AK77" s="39"/>
      <c r="AL77" s="38">
        <f t="shared" si="23"/>
        <v>0</v>
      </c>
      <c r="AM77" s="39"/>
      <c r="AN77" s="39"/>
    </row>
    <row r="78" spans="1:40" s="47" customFormat="1" ht="118.5" customHeight="1">
      <c r="A78" s="35" t="s">
        <v>81</v>
      </c>
      <c r="B78" s="40">
        <f t="shared" si="12"/>
        <v>100</v>
      </c>
      <c r="C78" s="41">
        <v>100</v>
      </c>
      <c r="D78" s="41"/>
      <c r="E78" s="40">
        <f t="shared" si="13"/>
        <v>0</v>
      </c>
      <c r="F78" s="41"/>
      <c r="G78" s="41"/>
      <c r="H78" s="36">
        <f t="shared" si="19"/>
        <v>144</v>
      </c>
      <c r="I78" s="41">
        <v>144</v>
      </c>
      <c r="J78" s="41"/>
      <c r="K78" s="40">
        <f t="shared" si="14"/>
        <v>0</v>
      </c>
      <c r="L78" s="41"/>
      <c r="M78" s="41"/>
      <c r="N78" s="40">
        <f t="shared" si="15"/>
        <v>0</v>
      </c>
      <c r="O78" s="41"/>
      <c r="P78" s="41"/>
      <c r="Q78" s="40">
        <f t="shared" si="16"/>
        <v>0</v>
      </c>
      <c r="R78" s="41"/>
      <c r="S78" s="41"/>
      <c r="T78" s="40">
        <f t="shared" si="17"/>
        <v>0</v>
      </c>
      <c r="U78" s="41"/>
      <c r="V78" s="41"/>
      <c r="W78" s="40">
        <f t="shared" si="18"/>
        <v>0</v>
      </c>
      <c r="X78" s="41"/>
      <c r="Y78" s="41"/>
      <c r="Z78" s="41"/>
      <c r="AA78" s="41"/>
      <c r="AB78" s="41"/>
      <c r="AC78" s="38">
        <f t="shared" si="20"/>
        <v>0</v>
      </c>
      <c r="AD78" s="39"/>
      <c r="AE78" s="46"/>
      <c r="AF78" s="38">
        <f t="shared" si="21"/>
        <v>0</v>
      </c>
      <c r="AG78" s="46"/>
      <c r="AH78" s="46"/>
      <c r="AI78" s="38">
        <f t="shared" si="22"/>
        <v>0</v>
      </c>
      <c r="AJ78" s="46"/>
      <c r="AK78" s="46"/>
      <c r="AL78" s="38">
        <f t="shared" si="23"/>
        <v>0</v>
      </c>
      <c r="AM78" s="46"/>
      <c r="AN78" s="46"/>
    </row>
    <row r="79" spans="1:40" ht="45" customHeight="1">
      <c r="A79" s="35" t="s">
        <v>82</v>
      </c>
      <c r="B79" s="40">
        <f t="shared" si="12"/>
        <v>700</v>
      </c>
      <c r="C79" s="41">
        <v>700</v>
      </c>
      <c r="D79" s="41"/>
      <c r="E79" s="40">
        <f t="shared" si="13"/>
        <v>800</v>
      </c>
      <c r="F79" s="41">
        <v>800</v>
      </c>
      <c r="G79" s="41"/>
      <c r="H79" s="36">
        <f t="shared" si="19"/>
        <v>0</v>
      </c>
      <c r="I79" s="41"/>
      <c r="J79" s="41"/>
      <c r="K79" s="40">
        <f t="shared" si="14"/>
        <v>0</v>
      </c>
      <c r="L79" s="41"/>
      <c r="M79" s="41"/>
      <c r="N79" s="40">
        <f t="shared" si="15"/>
        <v>0</v>
      </c>
      <c r="O79" s="41"/>
      <c r="P79" s="41"/>
      <c r="Q79" s="40">
        <f t="shared" si="16"/>
        <v>0</v>
      </c>
      <c r="R79" s="41"/>
      <c r="S79" s="41"/>
      <c r="T79" s="40">
        <f t="shared" si="17"/>
        <v>0</v>
      </c>
      <c r="U79" s="41"/>
      <c r="V79" s="41"/>
      <c r="W79" s="40">
        <f t="shared" si="18"/>
        <v>0</v>
      </c>
      <c r="X79" s="41"/>
      <c r="Y79" s="41"/>
      <c r="Z79" s="41"/>
      <c r="AA79" s="41"/>
      <c r="AB79" s="41"/>
      <c r="AC79" s="38">
        <f t="shared" si="20"/>
        <v>0</v>
      </c>
      <c r="AD79" s="39"/>
      <c r="AE79" s="39"/>
      <c r="AF79" s="38">
        <f t="shared" si="21"/>
        <v>0</v>
      </c>
      <c r="AG79" s="39"/>
      <c r="AH79" s="39"/>
      <c r="AI79" s="38">
        <f t="shared" si="22"/>
        <v>0</v>
      </c>
      <c r="AJ79" s="39"/>
      <c r="AK79" s="39"/>
      <c r="AL79" s="38">
        <f t="shared" si="23"/>
        <v>0</v>
      </c>
      <c r="AM79" s="39"/>
      <c r="AN79" s="39"/>
    </row>
    <row r="80" spans="1:40" ht="45" customHeight="1">
      <c r="A80" s="35" t="s">
        <v>83</v>
      </c>
      <c r="B80" s="40">
        <f t="shared" si="12"/>
        <v>3900</v>
      </c>
      <c r="C80" s="41">
        <v>3900</v>
      </c>
      <c r="D80" s="41"/>
      <c r="E80" s="40">
        <f t="shared" si="13"/>
        <v>3026</v>
      </c>
      <c r="F80" s="41">
        <v>3026</v>
      </c>
      <c r="G80" s="41"/>
      <c r="H80" s="36">
        <f t="shared" si="19"/>
        <v>0</v>
      </c>
      <c r="I80" s="41"/>
      <c r="J80" s="41"/>
      <c r="K80" s="40">
        <f t="shared" si="14"/>
        <v>0</v>
      </c>
      <c r="L80" s="41"/>
      <c r="M80" s="41"/>
      <c r="N80" s="40">
        <f t="shared" si="15"/>
        <v>0</v>
      </c>
      <c r="O80" s="41"/>
      <c r="P80" s="41"/>
      <c r="Q80" s="40">
        <f t="shared" si="16"/>
        <v>0</v>
      </c>
      <c r="R80" s="41"/>
      <c r="S80" s="41"/>
      <c r="T80" s="40">
        <f t="shared" si="17"/>
        <v>0</v>
      </c>
      <c r="U80" s="41"/>
      <c r="V80" s="41"/>
      <c r="W80" s="40">
        <f t="shared" si="18"/>
        <v>0</v>
      </c>
      <c r="X80" s="41"/>
      <c r="Y80" s="41"/>
      <c r="Z80" s="41"/>
      <c r="AA80" s="41"/>
      <c r="AB80" s="41"/>
      <c r="AC80" s="38">
        <f t="shared" si="20"/>
        <v>0</v>
      </c>
      <c r="AD80" s="39"/>
      <c r="AE80" s="39"/>
      <c r="AF80" s="38">
        <f t="shared" si="21"/>
        <v>0</v>
      </c>
      <c r="AG80" s="39"/>
      <c r="AH80" s="39"/>
      <c r="AI80" s="38">
        <f t="shared" si="22"/>
        <v>0</v>
      </c>
      <c r="AJ80" s="39"/>
      <c r="AK80" s="39"/>
      <c r="AL80" s="38">
        <f t="shared" si="23"/>
        <v>0</v>
      </c>
      <c r="AM80" s="39"/>
      <c r="AN80" s="39"/>
    </row>
    <row r="81" spans="1:40" ht="45" customHeight="1">
      <c r="A81" s="35" t="s">
        <v>84</v>
      </c>
      <c r="B81" s="40">
        <f t="shared" si="12"/>
        <v>1900</v>
      </c>
      <c r="C81" s="41">
        <v>1900</v>
      </c>
      <c r="D81" s="41"/>
      <c r="E81" s="40">
        <f t="shared" si="13"/>
        <v>2500</v>
      </c>
      <c r="F81" s="41">
        <v>2400</v>
      </c>
      <c r="G81" s="41">
        <v>100</v>
      </c>
      <c r="H81" s="36">
        <f t="shared" si="19"/>
        <v>0</v>
      </c>
      <c r="I81" s="41"/>
      <c r="J81" s="41"/>
      <c r="K81" s="40">
        <f t="shared" si="14"/>
        <v>0</v>
      </c>
      <c r="L81" s="41"/>
      <c r="M81" s="41"/>
      <c r="N81" s="40">
        <f t="shared" si="15"/>
        <v>0</v>
      </c>
      <c r="O81" s="41"/>
      <c r="P81" s="41"/>
      <c r="Q81" s="40">
        <f t="shared" si="16"/>
        <v>0</v>
      </c>
      <c r="R81" s="41"/>
      <c r="S81" s="41"/>
      <c r="T81" s="40">
        <f t="shared" si="17"/>
        <v>0</v>
      </c>
      <c r="U81" s="41"/>
      <c r="V81" s="41"/>
      <c r="W81" s="40">
        <f t="shared" si="18"/>
        <v>0</v>
      </c>
      <c r="X81" s="41"/>
      <c r="Y81" s="41"/>
      <c r="Z81" s="41"/>
      <c r="AA81" s="41"/>
      <c r="AB81" s="41"/>
      <c r="AC81" s="38">
        <f t="shared" si="20"/>
        <v>0</v>
      </c>
      <c r="AD81" s="39"/>
      <c r="AE81" s="39"/>
      <c r="AF81" s="38">
        <f t="shared" si="21"/>
        <v>0</v>
      </c>
      <c r="AG81" s="39"/>
      <c r="AH81" s="39"/>
      <c r="AI81" s="38">
        <f t="shared" si="22"/>
        <v>0</v>
      </c>
      <c r="AJ81" s="39"/>
      <c r="AK81" s="39"/>
      <c r="AL81" s="38">
        <f t="shared" si="23"/>
        <v>0</v>
      </c>
      <c r="AM81" s="39"/>
      <c r="AN81" s="39"/>
    </row>
    <row r="82" spans="1:40" ht="45" customHeight="1">
      <c r="A82" s="35" t="s">
        <v>85</v>
      </c>
      <c r="B82" s="40">
        <f t="shared" si="12"/>
        <v>1200</v>
      </c>
      <c r="C82" s="41">
        <v>1185</v>
      </c>
      <c r="D82" s="41">
        <v>15</v>
      </c>
      <c r="E82" s="40">
        <f t="shared" si="13"/>
        <v>0</v>
      </c>
      <c r="F82" s="41"/>
      <c r="G82" s="41"/>
      <c r="H82" s="36">
        <f t="shared" si="19"/>
        <v>0</v>
      </c>
      <c r="I82" s="41"/>
      <c r="J82" s="41"/>
      <c r="K82" s="40">
        <f t="shared" si="14"/>
        <v>0</v>
      </c>
      <c r="L82" s="41"/>
      <c r="M82" s="41"/>
      <c r="N82" s="40">
        <f t="shared" si="15"/>
        <v>0</v>
      </c>
      <c r="O82" s="41"/>
      <c r="P82" s="41"/>
      <c r="Q82" s="40">
        <f t="shared" si="16"/>
        <v>0</v>
      </c>
      <c r="R82" s="41"/>
      <c r="S82" s="41"/>
      <c r="T82" s="40">
        <f t="shared" si="17"/>
        <v>0</v>
      </c>
      <c r="U82" s="41"/>
      <c r="V82" s="41"/>
      <c r="W82" s="40">
        <f t="shared" si="18"/>
        <v>0</v>
      </c>
      <c r="X82" s="41"/>
      <c r="Y82" s="41"/>
      <c r="Z82" s="41"/>
      <c r="AA82" s="41"/>
      <c r="AB82" s="41"/>
      <c r="AC82" s="38">
        <f t="shared" si="20"/>
        <v>0</v>
      </c>
      <c r="AD82" s="39"/>
      <c r="AE82" s="39"/>
      <c r="AF82" s="38">
        <f t="shared" si="21"/>
        <v>0</v>
      </c>
      <c r="AG82" s="39"/>
      <c r="AH82" s="39"/>
      <c r="AI82" s="38">
        <f t="shared" si="22"/>
        <v>0</v>
      </c>
      <c r="AJ82" s="39"/>
      <c r="AK82" s="39"/>
      <c r="AL82" s="38">
        <f t="shared" si="23"/>
        <v>0</v>
      </c>
      <c r="AM82" s="39"/>
      <c r="AN82" s="39"/>
    </row>
    <row r="83" spans="1:40" ht="50.25" customHeight="1">
      <c r="A83" s="35" t="s">
        <v>100</v>
      </c>
      <c r="B83" s="40"/>
      <c r="C83" s="41"/>
      <c r="D83" s="41"/>
      <c r="E83" s="40"/>
      <c r="F83" s="41"/>
      <c r="G83" s="41"/>
      <c r="H83" s="36">
        <f t="shared" si="19"/>
        <v>0</v>
      </c>
      <c r="I83" s="41"/>
      <c r="J83" s="41"/>
      <c r="K83" s="40"/>
      <c r="L83" s="41"/>
      <c r="M83" s="41"/>
      <c r="N83" s="40"/>
      <c r="O83" s="41"/>
      <c r="P83" s="41"/>
      <c r="Q83" s="40"/>
      <c r="R83" s="41"/>
      <c r="S83" s="41"/>
      <c r="T83" s="40"/>
      <c r="U83" s="41"/>
      <c r="V83" s="41"/>
      <c r="W83" s="40"/>
      <c r="X83" s="41"/>
      <c r="Y83" s="41"/>
      <c r="Z83" s="41">
        <v>1445</v>
      </c>
      <c r="AA83" s="41"/>
      <c r="AB83" s="41"/>
      <c r="AC83" s="38">
        <f t="shared" si="20"/>
        <v>0</v>
      </c>
      <c r="AD83" s="39"/>
      <c r="AE83" s="39"/>
      <c r="AF83" s="38">
        <f t="shared" si="21"/>
        <v>0</v>
      </c>
      <c r="AG83" s="39"/>
      <c r="AH83" s="39"/>
      <c r="AI83" s="38">
        <f t="shared" si="22"/>
        <v>0</v>
      </c>
      <c r="AJ83" s="39"/>
      <c r="AK83" s="39"/>
      <c r="AL83" s="38">
        <f t="shared" si="23"/>
        <v>0</v>
      </c>
      <c r="AM83" s="39"/>
      <c r="AN83" s="39"/>
    </row>
    <row r="84" spans="1:40" s="26" customFormat="1" ht="45" customHeight="1">
      <c r="A84" s="48" t="s">
        <v>86</v>
      </c>
      <c r="B84" s="49">
        <f>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</f>
        <v>128708</v>
      </c>
      <c r="C84" s="49">
        <f t="shared" ref="C84:V84" si="24"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122254</v>
      </c>
      <c r="D84" s="49">
        <f t="shared" si="24"/>
        <v>6454</v>
      </c>
      <c r="E84" s="49">
        <f t="shared" si="24"/>
        <v>49104</v>
      </c>
      <c r="F84" s="49">
        <f t="shared" si="24"/>
        <v>46997</v>
      </c>
      <c r="G84" s="49">
        <f t="shared" si="24"/>
        <v>2107</v>
      </c>
      <c r="H84" s="49">
        <f>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</f>
        <v>265364</v>
      </c>
      <c r="I84" s="49">
        <f t="shared" si="24"/>
        <v>224764</v>
      </c>
      <c r="J84" s="49">
        <f t="shared" si="24"/>
        <v>40600</v>
      </c>
      <c r="K84" s="49">
        <f t="shared" si="24"/>
        <v>78639</v>
      </c>
      <c r="L84" s="49">
        <f t="shared" si="24"/>
        <v>75392</v>
      </c>
      <c r="M84" s="49">
        <f t="shared" si="24"/>
        <v>3247</v>
      </c>
      <c r="N84" s="49">
        <f t="shared" si="24"/>
        <v>2712</v>
      </c>
      <c r="O84" s="49">
        <f t="shared" si="24"/>
        <v>2712</v>
      </c>
      <c r="P84" s="49">
        <f t="shared" si="24"/>
        <v>0</v>
      </c>
      <c r="Q84" s="49">
        <f t="shared" si="24"/>
        <v>19681</v>
      </c>
      <c r="R84" s="49">
        <f t="shared" si="24"/>
        <v>19681</v>
      </c>
      <c r="S84" s="49">
        <f t="shared" si="24"/>
        <v>0</v>
      </c>
      <c r="T84" s="49">
        <f t="shared" si="24"/>
        <v>3500</v>
      </c>
      <c r="U84" s="49">
        <f t="shared" si="24"/>
        <v>3480</v>
      </c>
      <c r="V84" s="49">
        <f t="shared" si="24"/>
        <v>20</v>
      </c>
      <c r="W84" s="49">
        <f t="shared" ref="W84:Y84" si="25">SUM(W7:W83)</f>
        <v>200</v>
      </c>
      <c r="X84" s="49">
        <f t="shared" si="25"/>
        <v>160</v>
      </c>
      <c r="Y84" s="49">
        <f t="shared" si="25"/>
        <v>40</v>
      </c>
      <c r="Z84" s="49">
        <f>SUM(Z7:Z83)</f>
        <v>1445</v>
      </c>
      <c r="AA84" s="49">
        <f t="shared" ref="AA84:AN84" si="26">SUM(AA7:AA83)</f>
        <v>2771</v>
      </c>
      <c r="AB84" s="49">
        <f t="shared" si="26"/>
        <v>1389</v>
      </c>
      <c r="AC84" s="49">
        <f t="shared" si="26"/>
        <v>0</v>
      </c>
      <c r="AD84" s="49">
        <f t="shared" si="26"/>
        <v>0</v>
      </c>
      <c r="AE84" s="49">
        <f t="shared" si="26"/>
        <v>0</v>
      </c>
      <c r="AF84" s="49">
        <f t="shared" si="26"/>
        <v>9500</v>
      </c>
      <c r="AG84" s="49">
        <f t="shared" si="26"/>
        <v>9500</v>
      </c>
      <c r="AH84" s="49">
        <f t="shared" si="26"/>
        <v>0</v>
      </c>
      <c r="AI84" s="49">
        <f t="shared" si="26"/>
        <v>0</v>
      </c>
      <c r="AJ84" s="49">
        <f t="shared" si="26"/>
        <v>0</v>
      </c>
      <c r="AK84" s="49">
        <f t="shared" si="26"/>
        <v>0</v>
      </c>
      <c r="AL84" s="49">
        <f t="shared" si="26"/>
        <v>3620</v>
      </c>
      <c r="AM84" s="49">
        <f t="shared" si="26"/>
        <v>0</v>
      </c>
      <c r="AN84" s="49">
        <f t="shared" si="26"/>
        <v>3620</v>
      </c>
    </row>
    <row r="85" spans="1:40" ht="45" customHeight="1"/>
    <row r="86" spans="1:40" ht="45" customHeight="1"/>
    <row r="87" spans="1:40" ht="45" customHeight="1"/>
    <row r="88" spans="1:40" ht="45" customHeight="1"/>
    <row r="89" spans="1:40" ht="45" customHeight="1"/>
    <row r="90" spans="1:40" ht="45" customHeight="1"/>
    <row r="91" spans="1:40" ht="45" customHeight="1"/>
    <row r="92" spans="1:40" ht="45" customHeight="1"/>
    <row r="93" spans="1:40" ht="45" customHeight="1"/>
    <row r="94" spans="1:40" ht="45" customHeight="1"/>
    <row r="95" spans="1:40" ht="45" customHeight="1"/>
    <row r="96" spans="1:40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</sheetData>
  <autoFilter ref="A6:AD84"/>
  <mergeCells count="18">
    <mergeCell ref="B1:P1"/>
    <mergeCell ref="B2:P2"/>
    <mergeCell ref="A4:A6"/>
    <mergeCell ref="B4:P4"/>
    <mergeCell ref="Q4:AB4"/>
    <mergeCell ref="N5:P5"/>
    <mergeCell ref="Q5:S5"/>
    <mergeCell ref="T5:V5"/>
    <mergeCell ref="W5:Y5"/>
    <mergeCell ref="AC4:AN4"/>
    <mergeCell ref="B5:D5"/>
    <mergeCell ref="E5:G5"/>
    <mergeCell ref="H5:J5"/>
    <mergeCell ref="K5:M5"/>
    <mergeCell ref="AI5:AK5"/>
    <mergeCell ref="AL5:AN5"/>
    <mergeCell ref="AC5:AE5"/>
    <mergeCell ref="AF5:AH5"/>
  </mergeCells>
  <conditionalFormatting sqref="B84:AN84">
    <cfRule type="expression" dxfId="61" priority="10">
      <formula>(#REF!+#REF!)&lt;B84</formula>
    </cfRule>
  </conditionalFormatting>
  <conditionalFormatting sqref="C43:D53 M39 C13:D41 F12:G12 C8:D11 I8:J14 F8:G10 L8:M38 C55:D83 F14:G83 I40:J83 L40:M83 O8:P83 R8:S83 U8:V83 X8:AB83 I16:J38 J15">
    <cfRule type="expression" dxfId="60" priority="9">
      <formula>(#REF!+#REF!)&lt;C8</formula>
    </cfRule>
  </conditionalFormatting>
  <conditionalFormatting sqref="G11">
    <cfRule type="expression" dxfId="59" priority="8">
      <formula>(#REF!+#REF!)&lt;G11</formula>
    </cfRule>
  </conditionalFormatting>
  <conditionalFormatting sqref="D12">
    <cfRule type="expression" dxfId="58" priority="7">
      <formula>(#REF!+#REF!)&lt;D12</formula>
    </cfRule>
  </conditionalFormatting>
  <conditionalFormatting sqref="D54">
    <cfRule type="expression" dxfId="57" priority="6">
      <formula>(#REF!+#REF!)&lt;D54</formula>
    </cfRule>
  </conditionalFormatting>
  <conditionalFormatting sqref="F11">
    <cfRule type="expression" dxfId="56" priority="5">
      <formula>(#REF!+#REF!)&lt;F11</formula>
    </cfRule>
  </conditionalFormatting>
  <conditionalFormatting sqref="C12">
    <cfRule type="expression" dxfId="55" priority="4">
      <formula>(#REF!+#REF!)&lt;C12</formula>
    </cfRule>
  </conditionalFormatting>
  <conditionalFormatting sqref="F13:G13">
    <cfRule type="expression" dxfId="54" priority="3">
      <formula>(#REF!+#REF!)&lt;F13</formula>
    </cfRule>
  </conditionalFormatting>
  <conditionalFormatting sqref="C42:D42">
    <cfRule type="expression" dxfId="53" priority="2">
      <formula>(#REF!+#REF!)&lt;C42</formula>
    </cfRule>
  </conditionalFormatting>
  <conditionalFormatting sqref="C54">
    <cfRule type="expression" dxfId="52" priority="1">
      <formula>(#REF!+#REF!)&lt;C54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7"/>
  <sheetViews>
    <sheetView showZeros="0" zoomScale="60" zoomScaleNormal="60" zoomScaleSheetLayoutView="55" workbookViewId="0">
      <pane xSplit="2" ySplit="6" topLeftCell="N61" activePane="bottomRight" state="frozenSplit"/>
      <selection pane="topRight" activeCell="E1" sqref="E1"/>
      <selection pane="bottomLeft" activeCell="A6" sqref="A6"/>
      <selection pane="bottomRight" sqref="A1:XFD1048576"/>
    </sheetView>
  </sheetViews>
  <sheetFormatPr defaultRowHeight="20.25"/>
  <cols>
    <col min="1" max="1" width="9.140625" style="23"/>
    <col min="2" max="2" width="80.5703125" style="26" customWidth="1"/>
    <col min="3" max="3" width="14.140625" style="23" customWidth="1"/>
    <col min="4" max="4" width="12.140625" style="23" customWidth="1"/>
    <col min="5" max="5" width="14" style="23" customWidth="1"/>
    <col min="6" max="6" width="12.140625" style="23" customWidth="1"/>
    <col min="7" max="7" width="10.140625" style="23" customWidth="1"/>
    <col min="8" max="8" width="11" style="23" customWidth="1"/>
    <col min="9" max="9" width="12.140625" style="23" customWidth="1"/>
    <col min="10" max="10" width="11.140625" style="23" customWidth="1"/>
    <col min="11" max="11" width="10" style="23" customWidth="1"/>
    <col min="12" max="12" width="15.5703125" style="23" customWidth="1"/>
    <col min="13" max="13" width="10.85546875" style="23" customWidth="1"/>
    <col min="14" max="14" width="9.7109375" style="23" customWidth="1"/>
    <col min="15" max="15" width="14.42578125" style="23" customWidth="1"/>
    <col min="16" max="16" width="10.42578125" style="23" customWidth="1"/>
    <col min="17" max="17" width="10.5703125" style="23" customWidth="1"/>
    <col min="18" max="18" width="13.28515625" style="23" customWidth="1"/>
    <col min="19" max="19" width="10.140625" style="23" customWidth="1"/>
    <col min="20" max="20" width="7.28515625" style="23" customWidth="1"/>
    <col min="21" max="21" width="14.7109375" style="27" customWidth="1"/>
    <col min="22" max="23" width="8.42578125" style="23" customWidth="1"/>
    <col min="24" max="24" width="15.42578125" style="27" customWidth="1"/>
    <col min="25" max="25" width="13" style="23" customWidth="1"/>
    <col min="26" max="26" width="12.7109375" style="23" customWidth="1"/>
    <col min="27" max="27" width="30.7109375" style="23" customWidth="1"/>
    <col min="28" max="28" width="24.5703125" style="23" customWidth="1"/>
    <col min="29" max="29" width="28.5703125" style="23" customWidth="1"/>
    <col min="30" max="41" width="9.140625" style="23"/>
    <col min="42" max="42" width="9.5703125" style="23" bestFit="1" customWidth="1"/>
    <col min="43" max="16384" width="9.140625" style="23"/>
  </cols>
  <sheetData>
    <row r="1" spans="1:41" ht="30" customHeight="1">
      <c r="C1" s="93" t="s">
        <v>87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41" ht="41.25" customHeight="1">
      <c r="B2" s="28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41" ht="41.25" customHeight="1">
      <c r="B3" s="28"/>
      <c r="C3" s="54">
        <v>1</v>
      </c>
      <c r="D3" s="54"/>
      <c r="E3" s="54"/>
      <c r="F3" s="54">
        <v>2</v>
      </c>
      <c r="G3" s="54"/>
      <c r="H3" s="54"/>
      <c r="I3" s="54">
        <v>3</v>
      </c>
      <c r="J3" s="54"/>
      <c r="K3" s="54"/>
      <c r="L3" s="54">
        <v>4</v>
      </c>
      <c r="M3" s="54"/>
      <c r="N3" s="54"/>
      <c r="O3" s="54">
        <v>6</v>
      </c>
      <c r="P3" s="54"/>
      <c r="Q3" s="54"/>
      <c r="R3" s="28">
        <v>5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41" ht="49.5" customHeight="1">
      <c r="B4" s="82" t="s">
        <v>0</v>
      </c>
      <c r="C4" s="94" t="s">
        <v>1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 t="s">
        <v>1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6"/>
      <c r="AD4" s="86" t="s">
        <v>93</v>
      </c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</row>
    <row r="5" spans="1:41" ht="174" customHeight="1">
      <c r="B5" s="83"/>
      <c r="C5" s="88" t="s">
        <v>2</v>
      </c>
      <c r="D5" s="88"/>
      <c r="E5" s="88"/>
      <c r="F5" s="88" t="s">
        <v>3</v>
      </c>
      <c r="G5" s="88"/>
      <c r="H5" s="88"/>
      <c r="I5" s="88" t="s">
        <v>4</v>
      </c>
      <c r="J5" s="88"/>
      <c r="K5" s="88"/>
      <c r="L5" s="88" t="s">
        <v>5</v>
      </c>
      <c r="M5" s="88"/>
      <c r="N5" s="88"/>
      <c r="O5" s="88" t="s">
        <v>6</v>
      </c>
      <c r="P5" s="88"/>
      <c r="Q5" s="88"/>
      <c r="R5" s="88" t="s">
        <v>7</v>
      </c>
      <c r="S5" s="88"/>
      <c r="T5" s="88"/>
      <c r="U5" s="88" t="s">
        <v>8</v>
      </c>
      <c r="V5" s="88"/>
      <c r="W5" s="88"/>
      <c r="X5" s="88" t="s">
        <v>94</v>
      </c>
      <c r="Y5" s="88"/>
      <c r="Z5" s="88"/>
      <c r="AA5" s="55" t="s">
        <v>95</v>
      </c>
      <c r="AB5" s="55" t="s">
        <v>91</v>
      </c>
      <c r="AC5" s="55" t="s">
        <v>92</v>
      </c>
      <c r="AD5" s="90" t="s">
        <v>96</v>
      </c>
      <c r="AE5" s="91"/>
      <c r="AF5" s="92"/>
      <c r="AG5" s="88" t="s">
        <v>97</v>
      </c>
      <c r="AH5" s="88"/>
      <c r="AI5" s="89"/>
      <c r="AJ5" s="88" t="s">
        <v>98</v>
      </c>
      <c r="AK5" s="88"/>
      <c r="AL5" s="89"/>
      <c r="AM5" s="88" t="s">
        <v>99</v>
      </c>
      <c r="AN5" s="88"/>
      <c r="AO5" s="89"/>
    </row>
    <row r="6" spans="1:41" s="24" customFormat="1" ht="43.5" customHeight="1">
      <c r="B6" s="84"/>
      <c r="C6" s="59" t="s">
        <v>10</v>
      </c>
      <c r="D6" s="59" t="s">
        <v>11</v>
      </c>
      <c r="E6" s="59" t="s">
        <v>12</v>
      </c>
      <c r="F6" s="59" t="s">
        <v>10</v>
      </c>
      <c r="G6" s="59" t="s">
        <v>11</v>
      </c>
      <c r="H6" s="59" t="s">
        <v>12</v>
      </c>
      <c r="I6" s="59" t="s">
        <v>10</v>
      </c>
      <c r="J6" s="59" t="s">
        <v>11</v>
      </c>
      <c r="K6" s="59" t="s">
        <v>12</v>
      </c>
      <c r="L6" s="59" t="s">
        <v>10</v>
      </c>
      <c r="M6" s="59" t="s">
        <v>11</v>
      </c>
      <c r="N6" s="59" t="s">
        <v>12</v>
      </c>
      <c r="O6" s="59" t="s">
        <v>10</v>
      </c>
      <c r="P6" s="59" t="s">
        <v>11</v>
      </c>
      <c r="Q6" s="59" t="s">
        <v>12</v>
      </c>
      <c r="R6" s="59" t="s">
        <v>10</v>
      </c>
      <c r="S6" s="59" t="s">
        <v>11</v>
      </c>
      <c r="T6" s="59" t="s">
        <v>12</v>
      </c>
      <c r="U6" s="59" t="s">
        <v>10</v>
      </c>
      <c r="V6" s="59" t="s">
        <v>11</v>
      </c>
      <c r="W6" s="59" t="s">
        <v>12</v>
      </c>
      <c r="X6" s="59" t="s">
        <v>10</v>
      </c>
      <c r="Y6" s="59" t="s">
        <v>11</v>
      </c>
      <c r="Z6" s="59" t="s">
        <v>12</v>
      </c>
      <c r="AA6" s="59" t="s">
        <v>11</v>
      </c>
      <c r="AB6" s="59" t="s">
        <v>11</v>
      </c>
      <c r="AC6" s="60" t="s">
        <v>11</v>
      </c>
      <c r="AD6" s="61" t="s">
        <v>10</v>
      </c>
      <c r="AE6" s="61" t="s">
        <v>11</v>
      </c>
      <c r="AF6" s="61" t="s">
        <v>12</v>
      </c>
      <c r="AG6" s="61" t="s">
        <v>10</v>
      </c>
      <c r="AH6" s="61" t="s">
        <v>11</v>
      </c>
      <c r="AI6" s="61" t="s">
        <v>12</v>
      </c>
      <c r="AJ6" s="61" t="s">
        <v>10</v>
      </c>
      <c r="AK6" s="61" t="s">
        <v>11</v>
      </c>
      <c r="AL6" s="61" t="s">
        <v>12</v>
      </c>
      <c r="AM6" s="61" t="s">
        <v>10</v>
      </c>
      <c r="AN6" s="61" t="s">
        <v>11</v>
      </c>
      <c r="AO6" s="62" t="s">
        <v>12</v>
      </c>
    </row>
    <row r="7" spans="1:41" ht="58.5" customHeight="1">
      <c r="A7" s="23">
        <v>330</v>
      </c>
      <c r="B7" s="63" t="s">
        <v>13</v>
      </c>
      <c r="C7" s="36">
        <f t="shared" ref="C7:C70" si="0">D7+E7</f>
        <v>0</v>
      </c>
      <c r="D7" s="37"/>
      <c r="E7" s="37"/>
      <c r="F7" s="36">
        <f t="shared" ref="F7:F70" si="1">G7+H7</f>
        <v>0</v>
      </c>
      <c r="G7" s="37"/>
      <c r="H7" s="37"/>
      <c r="I7" s="36">
        <f>J7+K7</f>
        <v>0</v>
      </c>
      <c r="J7" s="37"/>
      <c r="K7" s="37"/>
      <c r="L7" s="36">
        <f t="shared" ref="L7:L70" si="2">M7+N7</f>
        <v>123</v>
      </c>
      <c r="M7" s="37">
        <v>123</v>
      </c>
      <c r="N7" s="37"/>
      <c r="O7" s="36">
        <f t="shared" ref="O7:O70" si="3">P7+Q7</f>
        <v>0</v>
      </c>
      <c r="P7" s="37"/>
      <c r="Q7" s="37"/>
      <c r="R7" s="36">
        <f t="shared" ref="R7:R70" si="4">S7+T7</f>
        <v>0</v>
      </c>
      <c r="S7" s="37"/>
      <c r="T7" s="37"/>
      <c r="U7" s="36">
        <f t="shared" ref="U7:U70" si="5">V7+W7</f>
        <v>0</v>
      </c>
      <c r="V7" s="37"/>
      <c r="W7" s="37"/>
      <c r="X7" s="36">
        <f t="shared" ref="X7:X70" si="6">Y7+Z7</f>
        <v>0</v>
      </c>
      <c r="Y7" s="37"/>
      <c r="Z7" s="37"/>
      <c r="AA7" s="37"/>
      <c r="AB7" s="37"/>
      <c r="AC7" s="37"/>
      <c r="AD7" s="38">
        <f>AE7+AF7</f>
        <v>0</v>
      </c>
      <c r="AE7" s="39"/>
      <c r="AF7" s="39"/>
      <c r="AG7" s="38">
        <f>AH7+AI7</f>
        <v>0</v>
      </c>
      <c r="AH7" s="39"/>
      <c r="AI7" s="39"/>
      <c r="AJ7" s="38">
        <f>AK7+AL7</f>
        <v>0</v>
      </c>
      <c r="AK7" s="39"/>
      <c r="AL7" s="39"/>
      <c r="AM7" s="38">
        <f>AN7+AO7</f>
        <v>0</v>
      </c>
      <c r="AN7" s="39"/>
      <c r="AO7" s="39"/>
    </row>
    <row r="8" spans="1:41" ht="45" customHeight="1">
      <c r="A8" s="23">
        <v>350</v>
      </c>
      <c r="B8" s="63" t="s">
        <v>14</v>
      </c>
      <c r="C8" s="40">
        <f t="shared" si="0"/>
        <v>1300</v>
      </c>
      <c r="D8" s="41">
        <v>1300</v>
      </c>
      <c r="E8" s="41"/>
      <c r="F8" s="40">
        <f t="shared" si="1"/>
        <v>0</v>
      </c>
      <c r="G8" s="41"/>
      <c r="H8" s="41"/>
      <c r="I8" s="36">
        <f t="shared" ref="I8:I71" si="7">J8+K8</f>
        <v>4087</v>
      </c>
      <c r="J8" s="41">
        <f>2841+1246</f>
        <v>4087</v>
      </c>
      <c r="K8" s="41"/>
      <c r="L8" s="40">
        <f t="shared" si="2"/>
        <v>680</v>
      </c>
      <c r="M8" s="41">
        <v>680</v>
      </c>
      <c r="N8" s="41"/>
      <c r="O8" s="40">
        <f t="shared" si="3"/>
        <v>0</v>
      </c>
      <c r="P8" s="41"/>
      <c r="Q8" s="41"/>
      <c r="R8" s="40">
        <f t="shared" si="4"/>
        <v>0</v>
      </c>
      <c r="S8" s="41"/>
      <c r="T8" s="41"/>
      <c r="U8" s="40">
        <f t="shared" si="5"/>
        <v>0</v>
      </c>
      <c r="V8" s="41"/>
      <c r="W8" s="41"/>
      <c r="X8" s="40">
        <f t="shared" si="6"/>
        <v>0</v>
      </c>
      <c r="Y8" s="41"/>
      <c r="Z8" s="41"/>
      <c r="AA8" s="41"/>
      <c r="AB8" s="41"/>
      <c r="AC8" s="41"/>
      <c r="AD8" s="38">
        <f t="shared" ref="AD8:AD71" si="8">AE8+AF8</f>
        <v>0</v>
      </c>
      <c r="AE8" s="39"/>
      <c r="AF8" s="39"/>
      <c r="AG8" s="38">
        <f t="shared" ref="AG8:AG71" si="9">AH8+AI8</f>
        <v>0</v>
      </c>
      <c r="AH8" s="39"/>
      <c r="AI8" s="39"/>
      <c r="AJ8" s="38">
        <f t="shared" ref="AJ8:AJ71" si="10">AK8+AL8</f>
        <v>0</v>
      </c>
      <c r="AK8" s="39"/>
      <c r="AL8" s="39"/>
      <c r="AM8" s="38">
        <f t="shared" ref="AM8:AM71" si="11">AN8+AO8</f>
        <v>0</v>
      </c>
      <c r="AN8" s="39"/>
      <c r="AO8" s="39"/>
    </row>
    <row r="9" spans="1:41" ht="45" customHeight="1">
      <c r="A9" s="23">
        <v>360</v>
      </c>
      <c r="B9" s="63" t="s">
        <v>15</v>
      </c>
      <c r="C9" s="40">
        <f t="shared" si="0"/>
        <v>0</v>
      </c>
      <c r="D9" s="41"/>
      <c r="E9" s="41"/>
      <c r="F9" s="40">
        <f t="shared" si="1"/>
        <v>0</v>
      </c>
      <c r="G9" s="41"/>
      <c r="H9" s="41"/>
      <c r="I9" s="36">
        <f t="shared" si="7"/>
        <v>1172</v>
      </c>
      <c r="J9" s="41">
        <f>815+357</f>
        <v>1172</v>
      </c>
      <c r="K9" s="41"/>
      <c r="L9" s="40">
        <f t="shared" si="2"/>
        <v>431</v>
      </c>
      <c r="M9" s="41">
        <v>431</v>
      </c>
      <c r="N9" s="41"/>
      <c r="O9" s="40">
        <f t="shared" si="3"/>
        <v>0</v>
      </c>
      <c r="P9" s="41"/>
      <c r="Q9" s="41"/>
      <c r="R9" s="40">
        <f t="shared" si="4"/>
        <v>0</v>
      </c>
      <c r="S9" s="41"/>
      <c r="T9" s="41"/>
      <c r="U9" s="40">
        <f t="shared" si="5"/>
        <v>0</v>
      </c>
      <c r="V9" s="41"/>
      <c r="W9" s="41"/>
      <c r="X9" s="40">
        <f t="shared" si="6"/>
        <v>0</v>
      </c>
      <c r="Y9" s="41"/>
      <c r="Z9" s="41"/>
      <c r="AA9" s="41"/>
      <c r="AB9" s="41"/>
      <c r="AC9" s="41"/>
      <c r="AD9" s="38">
        <f t="shared" si="8"/>
        <v>0</v>
      </c>
      <c r="AE9" s="39"/>
      <c r="AF9" s="39"/>
      <c r="AG9" s="38">
        <f t="shared" si="9"/>
        <v>0</v>
      </c>
      <c r="AH9" s="39"/>
      <c r="AI9" s="39"/>
      <c r="AJ9" s="38">
        <f t="shared" si="10"/>
        <v>0</v>
      </c>
      <c r="AK9" s="39"/>
      <c r="AL9" s="39"/>
      <c r="AM9" s="38">
        <f t="shared" si="11"/>
        <v>0</v>
      </c>
      <c r="AN9" s="39"/>
      <c r="AO9" s="39"/>
    </row>
    <row r="10" spans="1:41" ht="45" customHeight="1">
      <c r="A10" s="23">
        <v>370</v>
      </c>
      <c r="B10" s="63" t="s">
        <v>16</v>
      </c>
      <c r="C10" s="40">
        <f t="shared" si="0"/>
        <v>800</v>
      </c>
      <c r="D10" s="41">
        <v>800</v>
      </c>
      <c r="E10" s="41"/>
      <c r="F10" s="40">
        <f t="shared" si="1"/>
        <v>0</v>
      </c>
      <c r="G10" s="41"/>
      <c r="H10" s="41"/>
      <c r="I10" s="36">
        <f t="shared" si="7"/>
        <v>0</v>
      </c>
      <c r="J10" s="41"/>
      <c r="K10" s="41"/>
      <c r="L10" s="40">
        <f t="shared" si="2"/>
        <v>420</v>
      </c>
      <c r="M10" s="41">
        <v>420</v>
      </c>
      <c r="N10" s="41"/>
      <c r="O10" s="40">
        <f t="shared" si="3"/>
        <v>0</v>
      </c>
      <c r="P10" s="41"/>
      <c r="Q10" s="41"/>
      <c r="R10" s="40">
        <f t="shared" si="4"/>
        <v>0</v>
      </c>
      <c r="S10" s="41"/>
      <c r="T10" s="41"/>
      <c r="U10" s="40">
        <f t="shared" si="5"/>
        <v>0</v>
      </c>
      <c r="V10" s="41"/>
      <c r="W10" s="41"/>
      <c r="X10" s="40">
        <f t="shared" si="6"/>
        <v>0</v>
      </c>
      <c r="Y10" s="41"/>
      <c r="Z10" s="41"/>
      <c r="AA10" s="41"/>
      <c r="AB10" s="41"/>
      <c r="AC10" s="41"/>
      <c r="AD10" s="38">
        <f t="shared" si="8"/>
        <v>0</v>
      </c>
      <c r="AE10" s="39"/>
      <c r="AF10" s="39"/>
      <c r="AG10" s="38">
        <f t="shared" si="9"/>
        <v>0</v>
      </c>
      <c r="AH10" s="39"/>
      <c r="AI10" s="39"/>
      <c r="AJ10" s="38">
        <f t="shared" si="10"/>
        <v>0</v>
      </c>
      <c r="AK10" s="39"/>
      <c r="AL10" s="39"/>
      <c r="AM10" s="38">
        <f t="shared" si="11"/>
        <v>0</v>
      </c>
      <c r="AN10" s="39"/>
      <c r="AO10" s="39"/>
    </row>
    <row r="11" spans="1:41" ht="45" customHeight="1">
      <c r="A11" s="23">
        <v>390</v>
      </c>
      <c r="B11" s="63" t="s">
        <v>17</v>
      </c>
      <c r="C11" s="40">
        <f t="shared" si="0"/>
        <v>1000</v>
      </c>
      <c r="D11" s="41">
        <v>880</v>
      </c>
      <c r="E11" s="41">
        <v>120</v>
      </c>
      <c r="F11" s="40">
        <f t="shared" si="1"/>
        <v>800</v>
      </c>
      <c r="G11" s="41">
        <v>800</v>
      </c>
      <c r="H11" s="41"/>
      <c r="I11" s="36">
        <f t="shared" si="7"/>
        <v>666</v>
      </c>
      <c r="J11" s="41">
        <f>463+203</f>
        <v>666</v>
      </c>
      <c r="K11" s="41"/>
      <c r="L11" s="40">
        <f t="shared" si="2"/>
        <v>603</v>
      </c>
      <c r="M11" s="41">
        <v>600</v>
      </c>
      <c r="N11" s="41">
        <v>3</v>
      </c>
      <c r="O11" s="40">
        <f t="shared" si="3"/>
        <v>0</v>
      </c>
      <c r="P11" s="41"/>
      <c r="Q11" s="41"/>
      <c r="R11" s="40">
        <f t="shared" si="4"/>
        <v>700</v>
      </c>
      <c r="S11" s="41">
        <v>700</v>
      </c>
      <c r="T11" s="41"/>
      <c r="U11" s="40">
        <f t="shared" si="5"/>
        <v>0</v>
      </c>
      <c r="V11" s="41"/>
      <c r="W11" s="41"/>
      <c r="X11" s="40">
        <f t="shared" si="6"/>
        <v>0</v>
      </c>
      <c r="Y11" s="41"/>
      <c r="Z11" s="41"/>
      <c r="AA11" s="41"/>
      <c r="AB11" s="41"/>
      <c r="AC11" s="41"/>
      <c r="AD11" s="38">
        <f t="shared" si="8"/>
        <v>0</v>
      </c>
      <c r="AE11" s="39"/>
      <c r="AF11" s="39"/>
      <c r="AG11" s="38">
        <f t="shared" si="9"/>
        <v>0</v>
      </c>
      <c r="AH11" s="39"/>
      <c r="AI11" s="39"/>
      <c r="AJ11" s="38">
        <f t="shared" si="10"/>
        <v>0</v>
      </c>
      <c r="AK11" s="39"/>
      <c r="AL11" s="39"/>
      <c r="AM11" s="38">
        <f t="shared" si="11"/>
        <v>0</v>
      </c>
      <c r="AN11" s="39"/>
      <c r="AO11" s="39"/>
    </row>
    <row r="12" spans="1:41" ht="45" customHeight="1">
      <c r="A12" s="23">
        <v>421</v>
      </c>
      <c r="B12" s="63" t="s">
        <v>18</v>
      </c>
      <c r="C12" s="40">
        <f t="shared" si="0"/>
        <v>3500</v>
      </c>
      <c r="D12" s="41">
        <v>3500</v>
      </c>
      <c r="E12" s="41"/>
      <c r="F12" s="40">
        <f t="shared" si="1"/>
        <v>0</v>
      </c>
      <c r="G12" s="41"/>
      <c r="H12" s="41"/>
      <c r="I12" s="36">
        <f t="shared" si="7"/>
        <v>13334</v>
      </c>
      <c r="J12" s="41">
        <v>10146</v>
      </c>
      <c r="K12" s="41">
        <f>2489+699</f>
        <v>3188</v>
      </c>
      <c r="L12" s="40">
        <f t="shared" si="2"/>
        <v>3838</v>
      </c>
      <c r="M12" s="41">
        <v>3838</v>
      </c>
      <c r="N12" s="41"/>
      <c r="O12" s="40">
        <f t="shared" si="3"/>
        <v>0</v>
      </c>
      <c r="P12" s="41"/>
      <c r="Q12" s="41"/>
      <c r="R12" s="40">
        <f t="shared" si="4"/>
        <v>0</v>
      </c>
      <c r="S12" s="41"/>
      <c r="T12" s="41"/>
      <c r="U12" s="40">
        <f t="shared" si="5"/>
        <v>0</v>
      </c>
      <c r="V12" s="41"/>
      <c r="W12" s="41"/>
      <c r="X12" s="40">
        <f t="shared" si="6"/>
        <v>0</v>
      </c>
      <c r="Y12" s="41"/>
      <c r="Z12" s="41"/>
      <c r="AA12" s="41"/>
      <c r="AB12" s="41"/>
      <c r="AC12" s="41"/>
      <c r="AD12" s="38">
        <f t="shared" si="8"/>
        <v>0</v>
      </c>
      <c r="AE12" s="39"/>
      <c r="AF12" s="39"/>
      <c r="AG12" s="38">
        <f t="shared" si="9"/>
        <v>0</v>
      </c>
      <c r="AH12" s="39"/>
      <c r="AI12" s="39"/>
      <c r="AJ12" s="38">
        <f t="shared" si="10"/>
        <v>0</v>
      </c>
      <c r="AK12" s="39"/>
      <c r="AL12" s="39"/>
      <c r="AM12" s="38">
        <f t="shared" si="11"/>
        <v>600</v>
      </c>
      <c r="AN12" s="39"/>
      <c r="AO12" s="39">
        <v>600</v>
      </c>
    </row>
    <row r="13" spans="1:41" ht="45" customHeight="1">
      <c r="A13" s="23">
        <v>430</v>
      </c>
      <c r="B13" s="63" t="s">
        <v>19</v>
      </c>
      <c r="C13" s="40">
        <f t="shared" si="0"/>
        <v>6200</v>
      </c>
      <c r="D13" s="41">
        <v>6200</v>
      </c>
      <c r="E13" s="41"/>
      <c r="F13" s="40">
        <f t="shared" si="1"/>
        <v>2500</v>
      </c>
      <c r="G13" s="41">
        <v>2250</v>
      </c>
      <c r="H13" s="41">
        <v>250</v>
      </c>
      <c r="I13" s="36">
        <f t="shared" si="7"/>
        <v>11540</v>
      </c>
      <c r="J13" s="41">
        <v>11540</v>
      </c>
      <c r="K13" s="41"/>
      <c r="L13" s="40">
        <f t="shared" si="2"/>
        <v>2000</v>
      </c>
      <c r="M13" s="41">
        <v>1840</v>
      </c>
      <c r="N13" s="41">
        <v>160</v>
      </c>
      <c r="O13" s="40">
        <f t="shared" si="3"/>
        <v>0</v>
      </c>
      <c r="P13" s="41"/>
      <c r="Q13" s="41"/>
      <c r="R13" s="40">
        <f t="shared" si="4"/>
        <v>2709</v>
      </c>
      <c r="S13" s="41">
        <v>2709</v>
      </c>
      <c r="T13" s="41"/>
      <c r="U13" s="40">
        <f t="shared" si="5"/>
        <v>0</v>
      </c>
      <c r="V13" s="41"/>
      <c r="W13" s="41"/>
      <c r="X13" s="40">
        <f t="shared" si="6"/>
        <v>0</v>
      </c>
      <c r="Y13" s="41"/>
      <c r="Z13" s="41"/>
      <c r="AA13" s="41"/>
      <c r="AB13" s="41"/>
      <c r="AC13" s="41"/>
      <c r="AD13" s="38">
        <f t="shared" si="8"/>
        <v>0</v>
      </c>
      <c r="AE13" s="39"/>
      <c r="AF13" s="39"/>
      <c r="AG13" s="38">
        <f t="shared" si="9"/>
        <v>0</v>
      </c>
      <c r="AH13" s="39"/>
      <c r="AI13" s="39"/>
      <c r="AJ13" s="38">
        <f t="shared" si="10"/>
        <v>0</v>
      </c>
      <c r="AK13" s="39"/>
      <c r="AL13" s="39"/>
      <c r="AM13" s="38">
        <f t="shared" si="11"/>
        <v>0</v>
      </c>
      <c r="AN13" s="39"/>
      <c r="AO13" s="39"/>
    </row>
    <row r="14" spans="1:41" ht="45" customHeight="1">
      <c r="A14" s="23">
        <v>915</v>
      </c>
      <c r="B14" s="63" t="s">
        <v>20</v>
      </c>
      <c r="C14" s="40">
        <f t="shared" si="0"/>
        <v>0</v>
      </c>
      <c r="D14" s="41"/>
      <c r="E14" s="41"/>
      <c r="F14" s="40">
        <f t="shared" si="1"/>
        <v>0</v>
      </c>
      <c r="G14" s="41"/>
      <c r="H14" s="41"/>
      <c r="I14" s="36">
        <f t="shared" si="7"/>
        <v>604</v>
      </c>
      <c r="J14" s="41">
        <f>420+184</f>
        <v>604</v>
      </c>
      <c r="K14" s="41"/>
      <c r="L14" s="40">
        <f t="shared" si="2"/>
        <v>350</v>
      </c>
      <c r="M14" s="41">
        <v>348</v>
      </c>
      <c r="N14" s="41">
        <v>2</v>
      </c>
      <c r="O14" s="40">
        <f t="shared" si="3"/>
        <v>0</v>
      </c>
      <c r="P14" s="41"/>
      <c r="Q14" s="41"/>
      <c r="R14" s="40">
        <f t="shared" si="4"/>
        <v>0</v>
      </c>
      <c r="S14" s="41"/>
      <c r="T14" s="41"/>
      <c r="U14" s="40">
        <f t="shared" si="5"/>
        <v>0</v>
      </c>
      <c r="V14" s="41"/>
      <c r="W14" s="41"/>
      <c r="X14" s="40">
        <f t="shared" si="6"/>
        <v>0</v>
      </c>
      <c r="Y14" s="41"/>
      <c r="Z14" s="41"/>
      <c r="AA14" s="41"/>
      <c r="AB14" s="41"/>
      <c r="AC14" s="41"/>
      <c r="AD14" s="38">
        <f t="shared" si="8"/>
        <v>0</v>
      </c>
      <c r="AE14" s="39"/>
      <c r="AF14" s="39"/>
      <c r="AG14" s="38">
        <f t="shared" si="9"/>
        <v>0</v>
      </c>
      <c r="AH14" s="39"/>
      <c r="AI14" s="39"/>
      <c r="AJ14" s="38">
        <f t="shared" si="10"/>
        <v>0</v>
      </c>
      <c r="AK14" s="39"/>
      <c r="AL14" s="39"/>
      <c r="AM14" s="38">
        <f t="shared" si="11"/>
        <v>0</v>
      </c>
      <c r="AN14" s="39"/>
      <c r="AO14" s="39"/>
    </row>
    <row r="15" spans="1:41" ht="45" customHeight="1">
      <c r="A15" s="23">
        <v>510</v>
      </c>
      <c r="B15" s="63" t="s">
        <v>21</v>
      </c>
      <c r="C15" s="40">
        <f t="shared" si="0"/>
        <v>2100</v>
      </c>
      <c r="D15" s="41">
        <v>2100</v>
      </c>
      <c r="E15" s="41"/>
      <c r="F15" s="40">
        <f t="shared" si="1"/>
        <v>0</v>
      </c>
      <c r="G15" s="41"/>
      <c r="H15" s="41"/>
      <c r="I15" s="36">
        <f t="shared" si="7"/>
        <v>13158</v>
      </c>
      <c r="J15" s="40">
        <v>13158</v>
      </c>
      <c r="K15" s="41"/>
      <c r="L15" s="40">
        <f t="shared" si="2"/>
        <v>971</v>
      </c>
      <c r="M15" s="41">
        <v>971</v>
      </c>
      <c r="N15" s="41"/>
      <c r="O15" s="40">
        <f t="shared" si="3"/>
        <v>0</v>
      </c>
      <c r="P15" s="41"/>
      <c r="Q15" s="41"/>
      <c r="R15" s="40">
        <f t="shared" si="4"/>
        <v>2179</v>
      </c>
      <c r="S15" s="41">
        <v>2179</v>
      </c>
      <c r="T15" s="41"/>
      <c r="U15" s="40">
        <f t="shared" si="5"/>
        <v>0</v>
      </c>
      <c r="V15" s="41"/>
      <c r="W15" s="41"/>
      <c r="X15" s="40">
        <f t="shared" si="6"/>
        <v>0</v>
      </c>
      <c r="Y15" s="41"/>
      <c r="Z15" s="41"/>
      <c r="AA15" s="41"/>
      <c r="AB15" s="41"/>
      <c r="AC15" s="41"/>
      <c r="AD15" s="38">
        <f t="shared" si="8"/>
        <v>0</v>
      </c>
      <c r="AE15" s="39"/>
      <c r="AF15" s="39"/>
      <c r="AG15" s="38">
        <f t="shared" si="9"/>
        <v>0</v>
      </c>
      <c r="AH15" s="39"/>
      <c r="AI15" s="39"/>
      <c r="AJ15" s="38">
        <f t="shared" si="10"/>
        <v>0</v>
      </c>
      <c r="AK15" s="39"/>
      <c r="AL15" s="39"/>
      <c r="AM15" s="38">
        <f t="shared" si="11"/>
        <v>0</v>
      </c>
      <c r="AN15" s="39"/>
      <c r="AO15" s="39"/>
    </row>
    <row r="16" spans="1:41" ht="45" customHeight="1">
      <c r="A16" s="23">
        <v>580</v>
      </c>
      <c r="B16" s="63" t="s">
        <v>22</v>
      </c>
      <c r="C16" s="40">
        <f t="shared" si="0"/>
        <v>0</v>
      </c>
      <c r="D16" s="41"/>
      <c r="E16" s="41"/>
      <c r="F16" s="40">
        <f t="shared" si="1"/>
        <v>0</v>
      </c>
      <c r="G16" s="41"/>
      <c r="H16" s="41"/>
      <c r="I16" s="36">
        <f t="shared" si="7"/>
        <v>0</v>
      </c>
      <c r="J16" s="41"/>
      <c r="K16" s="41"/>
      <c r="L16" s="40">
        <f t="shared" si="2"/>
        <v>246</v>
      </c>
      <c r="M16" s="41">
        <v>246</v>
      </c>
      <c r="N16" s="41"/>
      <c r="O16" s="40">
        <f t="shared" si="3"/>
        <v>0</v>
      </c>
      <c r="P16" s="41"/>
      <c r="Q16" s="41"/>
      <c r="R16" s="40">
        <f t="shared" si="4"/>
        <v>0</v>
      </c>
      <c r="S16" s="41"/>
      <c r="T16" s="41"/>
      <c r="U16" s="40">
        <f t="shared" si="5"/>
        <v>0</v>
      </c>
      <c r="V16" s="41"/>
      <c r="W16" s="41"/>
      <c r="X16" s="40">
        <f t="shared" si="6"/>
        <v>0</v>
      </c>
      <c r="Y16" s="41"/>
      <c r="Z16" s="41"/>
      <c r="AA16" s="41"/>
      <c r="AB16" s="41"/>
      <c r="AC16" s="41"/>
      <c r="AD16" s="38">
        <f t="shared" si="8"/>
        <v>0</v>
      </c>
      <c r="AE16" s="39"/>
      <c r="AF16" s="39"/>
      <c r="AG16" s="38">
        <f t="shared" si="9"/>
        <v>0</v>
      </c>
      <c r="AH16" s="39"/>
      <c r="AI16" s="39"/>
      <c r="AJ16" s="38">
        <f t="shared" si="10"/>
        <v>0</v>
      </c>
      <c r="AK16" s="39"/>
      <c r="AL16" s="39"/>
      <c r="AM16" s="38">
        <f t="shared" si="11"/>
        <v>0</v>
      </c>
      <c r="AN16" s="39"/>
      <c r="AO16" s="39"/>
    </row>
    <row r="17" spans="1:41" ht="45" customHeight="1">
      <c r="A17" s="23">
        <v>600</v>
      </c>
      <c r="B17" s="63" t="s">
        <v>23</v>
      </c>
      <c r="C17" s="40">
        <f t="shared" si="0"/>
        <v>0</v>
      </c>
      <c r="D17" s="41"/>
      <c r="E17" s="41"/>
      <c r="F17" s="40">
        <f t="shared" si="1"/>
        <v>0</v>
      </c>
      <c r="G17" s="41"/>
      <c r="H17" s="41"/>
      <c r="I17" s="36">
        <f t="shared" si="7"/>
        <v>686</v>
      </c>
      <c r="J17" s="41">
        <f>477+209</f>
        <v>686</v>
      </c>
      <c r="K17" s="41"/>
      <c r="L17" s="40">
        <f t="shared" si="2"/>
        <v>300</v>
      </c>
      <c r="M17" s="41">
        <v>297</v>
      </c>
      <c r="N17" s="41">
        <v>3</v>
      </c>
      <c r="O17" s="40">
        <f t="shared" si="3"/>
        <v>0</v>
      </c>
      <c r="P17" s="41"/>
      <c r="Q17" s="41"/>
      <c r="R17" s="40">
        <f t="shared" si="4"/>
        <v>0</v>
      </c>
      <c r="S17" s="41"/>
      <c r="T17" s="41"/>
      <c r="U17" s="40">
        <f t="shared" si="5"/>
        <v>0</v>
      </c>
      <c r="V17" s="41"/>
      <c r="W17" s="41"/>
      <c r="X17" s="40">
        <f t="shared" si="6"/>
        <v>0</v>
      </c>
      <c r="Y17" s="41"/>
      <c r="Z17" s="41"/>
      <c r="AA17" s="41"/>
      <c r="AB17" s="41"/>
      <c r="AC17" s="41"/>
      <c r="AD17" s="38">
        <f t="shared" si="8"/>
        <v>0</v>
      </c>
      <c r="AE17" s="39"/>
      <c r="AF17" s="39"/>
      <c r="AG17" s="38">
        <f t="shared" si="9"/>
        <v>0</v>
      </c>
      <c r="AH17" s="39"/>
      <c r="AI17" s="39"/>
      <c r="AJ17" s="38">
        <f t="shared" si="10"/>
        <v>0</v>
      </c>
      <c r="AK17" s="39"/>
      <c r="AL17" s="39"/>
      <c r="AM17" s="38">
        <f t="shared" si="11"/>
        <v>0</v>
      </c>
      <c r="AN17" s="39"/>
      <c r="AO17" s="39"/>
    </row>
    <row r="18" spans="1:41" ht="45" customHeight="1">
      <c r="A18" s="23">
        <v>620</v>
      </c>
      <c r="B18" s="63" t="s">
        <v>24</v>
      </c>
      <c r="C18" s="40">
        <f t="shared" si="0"/>
        <v>4500</v>
      </c>
      <c r="D18" s="41">
        <v>4410</v>
      </c>
      <c r="E18" s="41">
        <v>90</v>
      </c>
      <c r="F18" s="40">
        <f t="shared" si="1"/>
        <v>0</v>
      </c>
      <c r="G18" s="41"/>
      <c r="H18" s="41"/>
      <c r="I18" s="36">
        <f t="shared" si="7"/>
        <v>898</v>
      </c>
      <c r="J18" s="41">
        <f>624+274</f>
        <v>898</v>
      </c>
      <c r="K18" s="41"/>
      <c r="L18" s="40">
        <f t="shared" si="2"/>
        <v>1400</v>
      </c>
      <c r="M18" s="41">
        <v>1400</v>
      </c>
      <c r="N18" s="41"/>
      <c r="O18" s="40">
        <f t="shared" si="3"/>
        <v>0</v>
      </c>
      <c r="P18" s="41"/>
      <c r="Q18" s="41"/>
      <c r="R18" s="40">
        <f t="shared" si="4"/>
        <v>0</v>
      </c>
      <c r="S18" s="41"/>
      <c r="T18" s="41"/>
      <c r="U18" s="40">
        <f t="shared" si="5"/>
        <v>0</v>
      </c>
      <c r="V18" s="41"/>
      <c r="W18" s="41"/>
      <c r="X18" s="40">
        <f t="shared" si="6"/>
        <v>0</v>
      </c>
      <c r="Y18" s="41"/>
      <c r="Z18" s="41"/>
      <c r="AA18" s="41"/>
      <c r="AB18" s="41"/>
      <c r="AC18" s="41"/>
      <c r="AD18" s="38">
        <f t="shared" si="8"/>
        <v>0</v>
      </c>
      <c r="AE18" s="39"/>
      <c r="AF18" s="39"/>
      <c r="AG18" s="38">
        <f t="shared" si="9"/>
        <v>0</v>
      </c>
      <c r="AH18" s="39"/>
      <c r="AI18" s="39"/>
      <c r="AJ18" s="38">
        <f t="shared" si="10"/>
        <v>0</v>
      </c>
      <c r="AK18" s="39"/>
      <c r="AL18" s="39"/>
      <c r="AM18" s="38">
        <f t="shared" si="11"/>
        <v>0</v>
      </c>
      <c r="AN18" s="39"/>
      <c r="AO18" s="39"/>
    </row>
    <row r="19" spans="1:41" ht="45" customHeight="1">
      <c r="A19" s="23">
        <v>640</v>
      </c>
      <c r="B19" s="63" t="s">
        <v>25</v>
      </c>
      <c r="C19" s="40">
        <f t="shared" si="0"/>
        <v>0</v>
      </c>
      <c r="D19" s="41"/>
      <c r="E19" s="41"/>
      <c r="F19" s="40">
        <f t="shared" si="1"/>
        <v>0</v>
      </c>
      <c r="G19" s="41"/>
      <c r="H19" s="41"/>
      <c r="I19" s="36">
        <f t="shared" si="7"/>
        <v>0</v>
      </c>
      <c r="J19" s="41"/>
      <c r="K19" s="41"/>
      <c r="L19" s="40">
        <f t="shared" si="2"/>
        <v>500</v>
      </c>
      <c r="M19" s="41">
        <v>500</v>
      </c>
      <c r="N19" s="41"/>
      <c r="O19" s="40">
        <f t="shared" si="3"/>
        <v>0</v>
      </c>
      <c r="P19" s="41"/>
      <c r="Q19" s="41"/>
      <c r="R19" s="40">
        <f t="shared" si="4"/>
        <v>0</v>
      </c>
      <c r="S19" s="41"/>
      <c r="T19" s="41"/>
      <c r="U19" s="40">
        <f t="shared" si="5"/>
        <v>0</v>
      </c>
      <c r="V19" s="41"/>
      <c r="W19" s="41"/>
      <c r="X19" s="40">
        <f t="shared" si="6"/>
        <v>0</v>
      </c>
      <c r="Y19" s="41"/>
      <c r="Z19" s="41"/>
      <c r="AA19" s="41"/>
      <c r="AB19" s="41"/>
      <c r="AC19" s="41"/>
      <c r="AD19" s="38">
        <f t="shared" si="8"/>
        <v>0</v>
      </c>
      <c r="AE19" s="39"/>
      <c r="AF19" s="39"/>
      <c r="AG19" s="38">
        <f t="shared" si="9"/>
        <v>0</v>
      </c>
      <c r="AH19" s="39"/>
      <c r="AI19" s="39"/>
      <c r="AJ19" s="38">
        <f t="shared" si="10"/>
        <v>0</v>
      </c>
      <c r="AK19" s="39"/>
      <c r="AL19" s="39"/>
      <c r="AM19" s="38">
        <f t="shared" si="11"/>
        <v>0</v>
      </c>
      <c r="AN19" s="39"/>
      <c r="AO19" s="39"/>
    </row>
    <row r="20" spans="1:41" ht="45" customHeight="1">
      <c r="A20" s="23">
        <v>650</v>
      </c>
      <c r="B20" s="63" t="s">
        <v>26</v>
      </c>
      <c r="C20" s="40">
        <f t="shared" si="0"/>
        <v>500</v>
      </c>
      <c r="D20" s="41">
        <v>500</v>
      </c>
      <c r="E20" s="41"/>
      <c r="F20" s="40">
        <f t="shared" si="1"/>
        <v>0</v>
      </c>
      <c r="G20" s="41"/>
      <c r="H20" s="41"/>
      <c r="I20" s="36">
        <f t="shared" si="7"/>
        <v>1247</v>
      </c>
      <c r="J20" s="41">
        <f>867+380</f>
        <v>1247</v>
      </c>
      <c r="K20" s="41"/>
      <c r="L20" s="40">
        <f t="shared" si="2"/>
        <v>450</v>
      </c>
      <c r="M20" s="41">
        <v>450</v>
      </c>
      <c r="N20" s="41"/>
      <c r="O20" s="40">
        <f t="shared" si="3"/>
        <v>0</v>
      </c>
      <c r="P20" s="41"/>
      <c r="Q20" s="41"/>
      <c r="R20" s="40">
        <f t="shared" si="4"/>
        <v>0</v>
      </c>
      <c r="S20" s="41"/>
      <c r="T20" s="41"/>
      <c r="U20" s="40">
        <f t="shared" si="5"/>
        <v>0</v>
      </c>
      <c r="V20" s="41"/>
      <c r="W20" s="41"/>
      <c r="X20" s="40">
        <f t="shared" si="6"/>
        <v>0</v>
      </c>
      <c r="Y20" s="41"/>
      <c r="Z20" s="41"/>
      <c r="AA20" s="41"/>
      <c r="AB20" s="41"/>
      <c r="AC20" s="41"/>
      <c r="AD20" s="38">
        <f t="shared" si="8"/>
        <v>0</v>
      </c>
      <c r="AE20" s="39"/>
      <c r="AF20" s="39"/>
      <c r="AG20" s="38">
        <f t="shared" si="9"/>
        <v>0</v>
      </c>
      <c r="AH20" s="39"/>
      <c r="AI20" s="39"/>
      <c r="AJ20" s="38">
        <f t="shared" si="10"/>
        <v>0</v>
      </c>
      <c r="AK20" s="39"/>
      <c r="AL20" s="39"/>
      <c r="AM20" s="38">
        <f t="shared" si="11"/>
        <v>0</v>
      </c>
      <c r="AN20" s="39"/>
      <c r="AO20" s="39"/>
    </row>
    <row r="21" spans="1:41" ht="45" customHeight="1">
      <c r="A21" s="23">
        <v>660</v>
      </c>
      <c r="B21" s="63" t="s">
        <v>27</v>
      </c>
      <c r="C21" s="40">
        <f t="shared" si="0"/>
        <v>600</v>
      </c>
      <c r="D21" s="41">
        <v>600</v>
      </c>
      <c r="E21" s="41"/>
      <c r="F21" s="40">
        <f t="shared" si="1"/>
        <v>0</v>
      </c>
      <c r="G21" s="41"/>
      <c r="H21" s="41"/>
      <c r="I21" s="36">
        <f t="shared" si="7"/>
        <v>4655</v>
      </c>
      <c r="J21" s="41">
        <f>1389+1192</f>
        <v>2581</v>
      </c>
      <c r="K21" s="41">
        <f>1847+227</f>
        <v>2074</v>
      </c>
      <c r="L21" s="40">
        <f t="shared" si="2"/>
        <v>500</v>
      </c>
      <c r="M21" s="41">
        <v>470</v>
      </c>
      <c r="N21" s="41">
        <v>30</v>
      </c>
      <c r="O21" s="40">
        <f t="shared" si="3"/>
        <v>0</v>
      </c>
      <c r="P21" s="41"/>
      <c r="Q21" s="41"/>
      <c r="R21" s="40">
        <f t="shared" si="4"/>
        <v>0</v>
      </c>
      <c r="S21" s="41"/>
      <c r="T21" s="41"/>
      <c r="U21" s="40">
        <f t="shared" si="5"/>
        <v>0</v>
      </c>
      <c r="V21" s="41"/>
      <c r="W21" s="41"/>
      <c r="X21" s="40">
        <f t="shared" si="6"/>
        <v>0</v>
      </c>
      <c r="Y21" s="41"/>
      <c r="Z21" s="41"/>
      <c r="AA21" s="41"/>
      <c r="AB21" s="41"/>
      <c r="AC21" s="41"/>
      <c r="AD21" s="38">
        <f t="shared" si="8"/>
        <v>0</v>
      </c>
      <c r="AE21" s="39"/>
      <c r="AF21" s="39"/>
      <c r="AG21" s="38">
        <f t="shared" si="9"/>
        <v>0</v>
      </c>
      <c r="AH21" s="39"/>
      <c r="AI21" s="39"/>
      <c r="AJ21" s="38">
        <f t="shared" si="10"/>
        <v>0</v>
      </c>
      <c r="AK21" s="39"/>
      <c r="AL21" s="39"/>
      <c r="AM21" s="38">
        <f t="shared" si="11"/>
        <v>0</v>
      </c>
      <c r="AN21" s="39"/>
      <c r="AO21" s="39"/>
    </row>
    <row r="22" spans="1:41" ht="45" customHeight="1">
      <c r="A22" s="23">
        <v>670</v>
      </c>
      <c r="B22" s="63" t="s">
        <v>28</v>
      </c>
      <c r="C22" s="40">
        <f t="shared" si="0"/>
        <v>0</v>
      </c>
      <c r="D22" s="41"/>
      <c r="E22" s="41"/>
      <c r="F22" s="40">
        <f t="shared" si="1"/>
        <v>0</v>
      </c>
      <c r="G22" s="41"/>
      <c r="H22" s="41"/>
      <c r="I22" s="36">
        <f t="shared" si="7"/>
        <v>1486</v>
      </c>
      <c r="J22" s="41">
        <f>1033+453</f>
        <v>1486</v>
      </c>
      <c r="K22" s="41"/>
      <c r="L22" s="40">
        <f t="shared" si="2"/>
        <v>550</v>
      </c>
      <c r="M22" s="41">
        <v>550</v>
      </c>
      <c r="N22" s="41"/>
      <c r="O22" s="40">
        <f t="shared" si="3"/>
        <v>0</v>
      </c>
      <c r="P22" s="41"/>
      <c r="Q22" s="41"/>
      <c r="R22" s="40">
        <f t="shared" si="4"/>
        <v>0</v>
      </c>
      <c r="S22" s="41"/>
      <c r="T22" s="41"/>
      <c r="U22" s="40">
        <f t="shared" si="5"/>
        <v>0</v>
      </c>
      <c r="V22" s="41"/>
      <c r="W22" s="41"/>
      <c r="X22" s="40">
        <f t="shared" si="6"/>
        <v>0</v>
      </c>
      <c r="Y22" s="41"/>
      <c r="Z22" s="41"/>
      <c r="AA22" s="41"/>
      <c r="AB22" s="41"/>
      <c r="AC22" s="41"/>
      <c r="AD22" s="38">
        <f t="shared" si="8"/>
        <v>0</v>
      </c>
      <c r="AE22" s="39"/>
      <c r="AF22" s="39"/>
      <c r="AG22" s="38">
        <f t="shared" si="9"/>
        <v>0</v>
      </c>
      <c r="AH22" s="39"/>
      <c r="AI22" s="39"/>
      <c r="AJ22" s="38">
        <f t="shared" si="10"/>
        <v>0</v>
      </c>
      <c r="AK22" s="39"/>
      <c r="AL22" s="39"/>
      <c r="AM22" s="38">
        <f t="shared" si="11"/>
        <v>0</v>
      </c>
      <c r="AN22" s="39"/>
      <c r="AO22" s="39"/>
    </row>
    <row r="23" spans="1:41" ht="45" customHeight="1">
      <c r="A23" s="23">
        <v>680</v>
      </c>
      <c r="B23" s="63" t="s">
        <v>29</v>
      </c>
      <c r="C23" s="40">
        <f t="shared" si="0"/>
        <v>0</v>
      </c>
      <c r="D23" s="41"/>
      <c r="E23" s="41"/>
      <c r="F23" s="40">
        <f t="shared" si="1"/>
        <v>0</v>
      </c>
      <c r="G23" s="41"/>
      <c r="H23" s="41"/>
      <c r="I23" s="36">
        <f t="shared" si="7"/>
        <v>1968</v>
      </c>
      <c r="J23" s="41">
        <f>1368+600</f>
        <v>1968</v>
      </c>
      <c r="K23" s="41"/>
      <c r="L23" s="40">
        <f t="shared" si="2"/>
        <v>380</v>
      </c>
      <c r="M23" s="41">
        <v>380</v>
      </c>
      <c r="N23" s="41"/>
      <c r="O23" s="40">
        <f t="shared" si="3"/>
        <v>0</v>
      </c>
      <c r="P23" s="41"/>
      <c r="Q23" s="41"/>
      <c r="R23" s="40">
        <f t="shared" si="4"/>
        <v>0</v>
      </c>
      <c r="S23" s="41"/>
      <c r="T23" s="41"/>
      <c r="U23" s="40">
        <f t="shared" si="5"/>
        <v>0</v>
      </c>
      <c r="V23" s="41"/>
      <c r="W23" s="41"/>
      <c r="X23" s="40">
        <f t="shared" si="6"/>
        <v>0</v>
      </c>
      <c r="Y23" s="41"/>
      <c r="Z23" s="41"/>
      <c r="AA23" s="41"/>
      <c r="AB23" s="41"/>
      <c r="AC23" s="41"/>
      <c r="AD23" s="38">
        <f t="shared" si="8"/>
        <v>0</v>
      </c>
      <c r="AE23" s="39"/>
      <c r="AF23" s="39"/>
      <c r="AG23" s="38">
        <f t="shared" si="9"/>
        <v>0</v>
      </c>
      <c r="AH23" s="39"/>
      <c r="AI23" s="39"/>
      <c r="AJ23" s="38">
        <f t="shared" si="10"/>
        <v>0</v>
      </c>
      <c r="AK23" s="39"/>
      <c r="AL23" s="39"/>
      <c r="AM23" s="38">
        <f t="shared" si="11"/>
        <v>0</v>
      </c>
      <c r="AN23" s="39"/>
      <c r="AO23" s="39"/>
    </row>
    <row r="24" spans="1:41" ht="45" customHeight="1">
      <c r="A24" s="23">
        <v>700</v>
      </c>
      <c r="B24" s="63" t="s">
        <v>30</v>
      </c>
      <c r="C24" s="40">
        <f t="shared" si="0"/>
        <v>0</v>
      </c>
      <c r="D24" s="41"/>
      <c r="E24" s="41"/>
      <c r="F24" s="40">
        <f t="shared" si="1"/>
        <v>0</v>
      </c>
      <c r="G24" s="41"/>
      <c r="H24" s="41"/>
      <c r="I24" s="36">
        <f t="shared" si="7"/>
        <v>0</v>
      </c>
      <c r="J24" s="41"/>
      <c r="K24" s="41"/>
      <c r="L24" s="40">
        <f t="shared" si="2"/>
        <v>700</v>
      </c>
      <c r="M24" s="41">
        <v>686</v>
      </c>
      <c r="N24" s="41">
        <v>14</v>
      </c>
      <c r="O24" s="40">
        <f t="shared" si="3"/>
        <v>0</v>
      </c>
      <c r="P24" s="41"/>
      <c r="Q24" s="41"/>
      <c r="R24" s="40">
        <f t="shared" si="4"/>
        <v>0</v>
      </c>
      <c r="S24" s="41"/>
      <c r="T24" s="41"/>
      <c r="U24" s="40">
        <f t="shared" si="5"/>
        <v>0</v>
      </c>
      <c r="V24" s="41"/>
      <c r="W24" s="41"/>
      <c r="X24" s="40">
        <f t="shared" si="6"/>
        <v>0</v>
      </c>
      <c r="Y24" s="41"/>
      <c r="Z24" s="41"/>
      <c r="AA24" s="41"/>
      <c r="AB24" s="41"/>
      <c r="AC24" s="41"/>
      <c r="AD24" s="38">
        <f t="shared" si="8"/>
        <v>0</v>
      </c>
      <c r="AE24" s="39"/>
      <c r="AF24" s="39"/>
      <c r="AG24" s="38">
        <f t="shared" si="9"/>
        <v>0</v>
      </c>
      <c r="AH24" s="39"/>
      <c r="AI24" s="39"/>
      <c r="AJ24" s="38">
        <f t="shared" si="10"/>
        <v>0</v>
      </c>
      <c r="AK24" s="39"/>
      <c r="AL24" s="39"/>
      <c r="AM24" s="38">
        <f t="shared" si="11"/>
        <v>0</v>
      </c>
      <c r="AN24" s="39"/>
      <c r="AO24" s="39"/>
    </row>
    <row r="25" spans="1:41" ht="45" customHeight="1">
      <c r="A25" s="23">
        <v>710</v>
      </c>
      <c r="B25" s="63" t="s">
        <v>31</v>
      </c>
      <c r="C25" s="40">
        <f t="shared" si="0"/>
        <v>1300</v>
      </c>
      <c r="D25" s="41">
        <v>1300</v>
      </c>
      <c r="E25" s="41"/>
      <c r="F25" s="40">
        <f t="shared" si="1"/>
        <v>0</v>
      </c>
      <c r="G25" s="41"/>
      <c r="H25" s="41"/>
      <c r="I25" s="36">
        <f t="shared" si="7"/>
        <v>1079</v>
      </c>
      <c r="J25" s="41">
        <f>504+276</f>
        <v>780</v>
      </c>
      <c r="K25" s="41">
        <f>246+53</f>
        <v>299</v>
      </c>
      <c r="L25" s="40">
        <f t="shared" si="2"/>
        <v>1378</v>
      </c>
      <c r="M25" s="41">
        <v>1366</v>
      </c>
      <c r="N25" s="41">
        <v>12</v>
      </c>
      <c r="O25" s="40">
        <f t="shared" si="3"/>
        <v>0</v>
      </c>
      <c r="P25" s="41"/>
      <c r="Q25" s="41"/>
      <c r="R25" s="40">
        <f t="shared" si="4"/>
        <v>0</v>
      </c>
      <c r="S25" s="41"/>
      <c r="T25" s="41"/>
      <c r="U25" s="40">
        <f t="shared" si="5"/>
        <v>0</v>
      </c>
      <c r="V25" s="41"/>
      <c r="W25" s="41"/>
      <c r="X25" s="40">
        <f t="shared" si="6"/>
        <v>0</v>
      </c>
      <c r="Y25" s="41"/>
      <c r="Z25" s="41"/>
      <c r="AA25" s="41"/>
      <c r="AB25" s="41"/>
      <c r="AC25" s="41"/>
      <c r="AD25" s="38">
        <f t="shared" si="8"/>
        <v>0</v>
      </c>
      <c r="AE25" s="39"/>
      <c r="AF25" s="39"/>
      <c r="AG25" s="38">
        <f t="shared" si="9"/>
        <v>0</v>
      </c>
      <c r="AH25" s="39"/>
      <c r="AI25" s="39"/>
      <c r="AJ25" s="38">
        <f t="shared" si="10"/>
        <v>0</v>
      </c>
      <c r="AK25" s="39"/>
      <c r="AL25" s="39"/>
      <c r="AM25" s="38">
        <f t="shared" si="11"/>
        <v>0</v>
      </c>
      <c r="AN25" s="39"/>
      <c r="AO25" s="39"/>
    </row>
    <row r="26" spans="1:41" ht="45" customHeight="1">
      <c r="A26" s="23">
        <v>740</v>
      </c>
      <c r="B26" s="63" t="s">
        <v>32</v>
      </c>
      <c r="C26" s="40">
        <f t="shared" si="0"/>
        <v>1525</v>
      </c>
      <c r="D26" s="41">
        <v>1500</v>
      </c>
      <c r="E26" s="41">
        <v>25</v>
      </c>
      <c r="F26" s="40">
        <f t="shared" si="1"/>
        <v>0</v>
      </c>
      <c r="G26" s="41"/>
      <c r="H26" s="41"/>
      <c r="I26" s="36">
        <f t="shared" si="7"/>
        <v>0</v>
      </c>
      <c r="J26" s="41"/>
      <c r="K26" s="41"/>
      <c r="L26" s="40">
        <f t="shared" si="2"/>
        <v>513</v>
      </c>
      <c r="M26" s="41">
        <v>513</v>
      </c>
      <c r="N26" s="41"/>
      <c r="O26" s="40">
        <f t="shared" si="3"/>
        <v>0</v>
      </c>
      <c r="P26" s="41"/>
      <c r="Q26" s="41"/>
      <c r="R26" s="40">
        <f t="shared" si="4"/>
        <v>0</v>
      </c>
      <c r="S26" s="41"/>
      <c r="T26" s="41"/>
      <c r="U26" s="40">
        <f t="shared" si="5"/>
        <v>0</v>
      </c>
      <c r="V26" s="41"/>
      <c r="W26" s="41"/>
      <c r="X26" s="40">
        <f t="shared" si="6"/>
        <v>0</v>
      </c>
      <c r="Y26" s="41"/>
      <c r="Z26" s="41"/>
      <c r="AA26" s="41"/>
      <c r="AB26" s="41"/>
      <c r="AC26" s="41"/>
      <c r="AD26" s="38">
        <f t="shared" si="8"/>
        <v>0</v>
      </c>
      <c r="AE26" s="39"/>
      <c r="AF26" s="39"/>
      <c r="AG26" s="38">
        <f t="shared" si="9"/>
        <v>0</v>
      </c>
      <c r="AH26" s="39"/>
      <c r="AI26" s="39"/>
      <c r="AJ26" s="38">
        <f t="shared" si="10"/>
        <v>0</v>
      </c>
      <c r="AK26" s="39"/>
      <c r="AL26" s="39"/>
      <c r="AM26" s="38">
        <f t="shared" si="11"/>
        <v>0</v>
      </c>
      <c r="AN26" s="39"/>
      <c r="AO26" s="39"/>
    </row>
    <row r="27" spans="1:41" ht="45" customHeight="1">
      <c r="A27" s="23">
        <v>690</v>
      </c>
      <c r="B27" s="63" t="s">
        <v>33</v>
      </c>
      <c r="C27" s="40">
        <f t="shared" si="0"/>
        <v>0</v>
      </c>
      <c r="D27" s="41"/>
      <c r="E27" s="41"/>
      <c r="F27" s="40">
        <f t="shared" si="1"/>
        <v>0</v>
      </c>
      <c r="G27" s="41"/>
      <c r="H27" s="41"/>
      <c r="I27" s="36">
        <f t="shared" si="7"/>
        <v>541</v>
      </c>
      <c r="J27" s="41">
        <f>376+165</f>
        <v>541</v>
      </c>
      <c r="K27" s="41"/>
      <c r="L27" s="40">
        <f t="shared" si="2"/>
        <v>480</v>
      </c>
      <c r="M27" s="41">
        <v>480</v>
      </c>
      <c r="N27" s="41"/>
      <c r="O27" s="40">
        <f t="shared" si="3"/>
        <v>0</v>
      </c>
      <c r="P27" s="41"/>
      <c r="Q27" s="41"/>
      <c r="R27" s="40">
        <f t="shared" si="4"/>
        <v>0</v>
      </c>
      <c r="S27" s="41"/>
      <c r="T27" s="41"/>
      <c r="U27" s="40">
        <f t="shared" si="5"/>
        <v>0</v>
      </c>
      <c r="V27" s="41"/>
      <c r="W27" s="41"/>
      <c r="X27" s="40">
        <f t="shared" si="6"/>
        <v>0</v>
      </c>
      <c r="Y27" s="41"/>
      <c r="Z27" s="41"/>
      <c r="AA27" s="41"/>
      <c r="AB27" s="41"/>
      <c r="AC27" s="41"/>
      <c r="AD27" s="38">
        <f t="shared" si="8"/>
        <v>0</v>
      </c>
      <c r="AE27" s="39"/>
      <c r="AF27" s="39"/>
      <c r="AG27" s="38">
        <f t="shared" si="9"/>
        <v>0</v>
      </c>
      <c r="AH27" s="39"/>
      <c r="AI27" s="39"/>
      <c r="AJ27" s="38">
        <f t="shared" si="10"/>
        <v>0</v>
      </c>
      <c r="AK27" s="39"/>
      <c r="AL27" s="39"/>
      <c r="AM27" s="38">
        <f t="shared" si="11"/>
        <v>0</v>
      </c>
      <c r="AN27" s="39"/>
      <c r="AO27" s="39"/>
    </row>
    <row r="28" spans="1:41" ht="45" customHeight="1">
      <c r="A28" s="23">
        <v>750</v>
      </c>
      <c r="B28" s="63" t="s">
        <v>34</v>
      </c>
      <c r="C28" s="40">
        <f t="shared" si="0"/>
        <v>0</v>
      </c>
      <c r="D28" s="41"/>
      <c r="E28" s="41"/>
      <c r="F28" s="40">
        <f t="shared" si="1"/>
        <v>0</v>
      </c>
      <c r="G28" s="41"/>
      <c r="H28" s="41"/>
      <c r="I28" s="36">
        <f t="shared" si="7"/>
        <v>0</v>
      </c>
      <c r="J28" s="41"/>
      <c r="K28" s="41"/>
      <c r="L28" s="40">
        <f t="shared" si="2"/>
        <v>158</v>
      </c>
      <c r="M28" s="41">
        <v>158</v>
      </c>
      <c r="N28" s="41"/>
      <c r="O28" s="40">
        <f t="shared" si="3"/>
        <v>0</v>
      </c>
      <c r="P28" s="41"/>
      <c r="Q28" s="41"/>
      <c r="R28" s="40">
        <f t="shared" si="4"/>
        <v>0</v>
      </c>
      <c r="S28" s="41"/>
      <c r="T28" s="41"/>
      <c r="U28" s="40">
        <f t="shared" si="5"/>
        <v>0</v>
      </c>
      <c r="V28" s="41"/>
      <c r="W28" s="41"/>
      <c r="X28" s="40">
        <f t="shared" si="6"/>
        <v>0</v>
      </c>
      <c r="Y28" s="41"/>
      <c r="Z28" s="41"/>
      <c r="AA28" s="41"/>
      <c r="AB28" s="41"/>
      <c r="AC28" s="41"/>
      <c r="AD28" s="38">
        <f t="shared" si="8"/>
        <v>0</v>
      </c>
      <c r="AE28" s="39"/>
      <c r="AF28" s="39"/>
      <c r="AG28" s="38">
        <f t="shared" si="9"/>
        <v>0</v>
      </c>
      <c r="AH28" s="39"/>
      <c r="AI28" s="39"/>
      <c r="AJ28" s="38">
        <f t="shared" si="10"/>
        <v>0</v>
      </c>
      <c r="AK28" s="39"/>
      <c r="AL28" s="39"/>
      <c r="AM28" s="38">
        <f t="shared" si="11"/>
        <v>0</v>
      </c>
      <c r="AN28" s="39"/>
      <c r="AO28" s="39"/>
    </row>
    <row r="29" spans="1:41" ht="45" customHeight="1">
      <c r="A29" s="23">
        <v>760</v>
      </c>
      <c r="B29" s="63" t="s">
        <v>35</v>
      </c>
      <c r="C29" s="40">
        <f t="shared" si="0"/>
        <v>720</v>
      </c>
      <c r="D29" s="41">
        <v>720</v>
      </c>
      <c r="E29" s="41"/>
      <c r="F29" s="40">
        <f t="shared" si="1"/>
        <v>0</v>
      </c>
      <c r="G29" s="41"/>
      <c r="H29" s="41"/>
      <c r="I29" s="36">
        <f t="shared" si="7"/>
        <v>4747</v>
      </c>
      <c r="J29" s="41">
        <f>2700+1215</f>
        <v>3915</v>
      </c>
      <c r="K29" s="41">
        <f>600+232</f>
        <v>832</v>
      </c>
      <c r="L29" s="40">
        <f t="shared" si="2"/>
        <v>1262</v>
      </c>
      <c r="M29" s="41">
        <v>1242</v>
      </c>
      <c r="N29" s="41">
        <v>20</v>
      </c>
      <c r="O29" s="40">
        <f t="shared" si="3"/>
        <v>0</v>
      </c>
      <c r="P29" s="41"/>
      <c r="Q29" s="41"/>
      <c r="R29" s="40">
        <f t="shared" si="4"/>
        <v>0</v>
      </c>
      <c r="S29" s="41"/>
      <c r="T29" s="41"/>
      <c r="U29" s="40">
        <f t="shared" si="5"/>
        <v>0</v>
      </c>
      <c r="V29" s="41"/>
      <c r="W29" s="41"/>
      <c r="X29" s="40">
        <f t="shared" si="6"/>
        <v>0</v>
      </c>
      <c r="Y29" s="41"/>
      <c r="Z29" s="41"/>
      <c r="AA29" s="41"/>
      <c r="AB29" s="41"/>
      <c r="AC29" s="41"/>
      <c r="AD29" s="38">
        <f t="shared" si="8"/>
        <v>0</v>
      </c>
      <c r="AE29" s="39"/>
      <c r="AF29" s="39"/>
      <c r="AG29" s="38">
        <f t="shared" si="9"/>
        <v>0</v>
      </c>
      <c r="AH29" s="39"/>
      <c r="AI29" s="39"/>
      <c r="AJ29" s="38">
        <f t="shared" si="10"/>
        <v>0</v>
      </c>
      <c r="AK29" s="39"/>
      <c r="AL29" s="39"/>
      <c r="AM29" s="38">
        <f t="shared" si="11"/>
        <v>0</v>
      </c>
      <c r="AN29" s="39"/>
      <c r="AO29" s="39"/>
    </row>
    <row r="30" spans="1:41" ht="45" customHeight="1">
      <c r="A30" s="23">
        <v>770</v>
      </c>
      <c r="B30" s="63" t="s">
        <v>36</v>
      </c>
      <c r="C30" s="40">
        <f t="shared" si="0"/>
        <v>0</v>
      </c>
      <c r="D30" s="41"/>
      <c r="E30" s="41"/>
      <c r="F30" s="40">
        <f t="shared" si="1"/>
        <v>0</v>
      </c>
      <c r="G30" s="41"/>
      <c r="H30" s="41"/>
      <c r="I30" s="36">
        <f t="shared" si="7"/>
        <v>0</v>
      </c>
      <c r="J30" s="41"/>
      <c r="K30" s="41"/>
      <c r="L30" s="40">
        <f t="shared" si="2"/>
        <v>210</v>
      </c>
      <c r="M30" s="41">
        <v>210</v>
      </c>
      <c r="N30" s="41"/>
      <c r="O30" s="40">
        <f t="shared" si="3"/>
        <v>0</v>
      </c>
      <c r="P30" s="41"/>
      <c r="Q30" s="41"/>
      <c r="R30" s="40">
        <f t="shared" si="4"/>
        <v>0</v>
      </c>
      <c r="S30" s="41"/>
      <c r="T30" s="41"/>
      <c r="U30" s="40">
        <f t="shared" si="5"/>
        <v>0</v>
      </c>
      <c r="V30" s="41"/>
      <c r="W30" s="41"/>
      <c r="X30" s="40">
        <f t="shared" si="6"/>
        <v>0</v>
      </c>
      <c r="Y30" s="41"/>
      <c r="Z30" s="41"/>
      <c r="AA30" s="41"/>
      <c r="AB30" s="41"/>
      <c r="AC30" s="41"/>
      <c r="AD30" s="38">
        <f t="shared" si="8"/>
        <v>0</v>
      </c>
      <c r="AE30" s="39"/>
      <c r="AF30" s="39"/>
      <c r="AG30" s="38">
        <f t="shared" si="9"/>
        <v>0</v>
      </c>
      <c r="AH30" s="39"/>
      <c r="AI30" s="39"/>
      <c r="AJ30" s="38">
        <f t="shared" si="10"/>
        <v>0</v>
      </c>
      <c r="AK30" s="39"/>
      <c r="AL30" s="39"/>
      <c r="AM30" s="38">
        <f t="shared" si="11"/>
        <v>0</v>
      </c>
      <c r="AN30" s="39"/>
      <c r="AO30" s="39"/>
    </row>
    <row r="31" spans="1:41" ht="45" customHeight="1">
      <c r="A31" s="23">
        <v>780</v>
      </c>
      <c r="B31" s="63" t="s">
        <v>37</v>
      </c>
      <c r="C31" s="40">
        <f t="shared" si="0"/>
        <v>1200</v>
      </c>
      <c r="D31" s="41">
        <v>1180</v>
      </c>
      <c r="E31" s="41">
        <v>20</v>
      </c>
      <c r="F31" s="40">
        <f t="shared" si="1"/>
        <v>0</v>
      </c>
      <c r="G31" s="41"/>
      <c r="H31" s="41"/>
      <c r="I31" s="36">
        <f t="shared" si="7"/>
        <v>1154</v>
      </c>
      <c r="J31" s="41">
        <f>617+296</f>
        <v>913</v>
      </c>
      <c r="K31" s="41">
        <f>185+56</f>
        <v>241</v>
      </c>
      <c r="L31" s="40">
        <f t="shared" si="2"/>
        <v>1200</v>
      </c>
      <c r="M31" s="41">
        <v>1175</v>
      </c>
      <c r="N31" s="41">
        <v>25</v>
      </c>
      <c r="O31" s="40">
        <f t="shared" si="3"/>
        <v>0</v>
      </c>
      <c r="P31" s="41"/>
      <c r="Q31" s="41"/>
      <c r="R31" s="40">
        <f t="shared" si="4"/>
        <v>0</v>
      </c>
      <c r="S31" s="41"/>
      <c r="T31" s="41"/>
      <c r="U31" s="40">
        <f t="shared" si="5"/>
        <v>0</v>
      </c>
      <c r="V31" s="41"/>
      <c r="W31" s="41"/>
      <c r="X31" s="40">
        <f t="shared" si="6"/>
        <v>0</v>
      </c>
      <c r="Y31" s="41"/>
      <c r="Z31" s="41"/>
      <c r="AA31" s="41"/>
      <c r="AB31" s="41"/>
      <c r="AC31" s="41"/>
      <c r="AD31" s="38">
        <f t="shared" si="8"/>
        <v>0</v>
      </c>
      <c r="AE31" s="39"/>
      <c r="AF31" s="39"/>
      <c r="AG31" s="38">
        <f t="shared" si="9"/>
        <v>0</v>
      </c>
      <c r="AH31" s="39"/>
      <c r="AI31" s="39"/>
      <c r="AJ31" s="38">
        <f t="shared" si="10"/>
        <v>0</v>
      </c>
      <c r="AK31" s="39"/>
      <c r="AL31" s="39"/>
      <c r="AM31" s="38">
        <f t="shared" si="11"/>
        <v>0</v>
      </c>
      <c r="AN31" s="39"/>
      <c r="AO31" s="39"/>
    </row>
    <row r="32" spans="1:41" ht="45" customHeight="1">
      <c r="A32" s="23">
        <v>800</v>
      </c>
      <c r="B32" s="63" t="s">
        <v>38</v>
      </c>
      <c r="C32" s="40">
        <f t="shared" si="0"/>
        <v>53</v>
      </c>
      <c r="D32" s="41">
        <v>50</v>
      </c>
      <c r="E32" s="41">
        <v>3</v>
      </c>
      <c r="F32" s="40">
        <f t="shared" si="1"/>
        <v>0</v>
      </c>
      <c r="G32" s="41"/>
      <c r="H32" s="41"/>
      <c r="I32" s="36">
        <f t="shared" si="7"/>
        <v>1434</v>
      </c>
      <c r="J32" s="41">
        <f>997+437</f>
        <v>1434</v>
      </c>
      <c r="K32" s="41"/>
      <c r="L32" s="40">
        <f t="shared" si="2"/>
        <v>600</v>
      </c>
      <c r="M32" s="41">
        <v>600</v>
      </c>
      <c r="N32" s="41"/>
      <c r="O32" s="40">
        <f t="shared" si="3"/>
        <v>0</v>
      </c>
      <c r="P32" s="41"/>
      <c r="Q32" s="41"/>
      <c r="R32" s="40">
        <f t="shared" si="4"/>
        <v>0</v>
      </c>
      <c r="S32" s="41"/>
      <c r="T32" s="41"/>
      <c r="U32" s="40">
        <f t="shared" si="5"/>
        <v>0</v>
      </c>
      <c r="V32" s="41"/>
      <c r="W32" s="41"/>
      <c r="X32" s="40">
        <f t="shared" si="6"/>
        <v>0</v>
      </c>
      <c r="Y32" s="41"/>
      <c r="Z32" s="41"/>
      <c r="AA32" s="41"/>
      <c r="AB32" s="41"/>
      <c r="AC32" s="41"/>
      <c r="AD32" s="38">
        <f t="shared" si="8"/>
        <v>0</v>
      </c>
      <c r="AE32" s="39"/>
      <c r="AF32" s="39"/>
      <c r="AG32" s="38">
        <f t="shared" si="9"/>
        <v>0</v>
      </c>
      <c r="AH32" s="39"/>
      <c r="AI32" s="39"/>
      <c r="AJ32" s="38">
        <f t="shared" si="10"/>
        <v>0</v>
      </c>
      <c r="AK32" s="39"/>
      <c r="AL32" s="39"/>
      <c r="AM32" s="38">
        <f t="shared" si="11"/>
        <v>0</v>
      </c>
      <c r="AN32" s="39"/>
      <c r="AO32" s="39"/>
    </row>
    <row r="33" spans="1:41" ht="45" customHeight="1">
      <c r="A33" s="23">
        <v>790</v>
      </c>
      <c r="B33" s="63" t="s">
        <v>39</v>
      </c>
      <c r="C33" s="40">
        <f t="shared" si="0"/>
        <v>0</v>
      </c>
      <c r="D33" s="41"/>
      <c r="E33" s="41"/>
      <c r="F33" s="40">
        <f t="shared" si="1"/>
        <v>0</v>
      </c>
      <c r="G33" s="41"/>
      <c r="H33" s="41"/>
      <c r="I33" s="36">
        <f t="shared" si="7"/>
        <v>298</v>
      </c>
      <c r="J33" s="41">
        <f>207+91</f>
        <v>298</v>
      </c>
      <c r="K33" s="41"/>
      <c r="L33" s="40">
        <f t="shared" si="2"/>
        <v>0</v>
      </c>
      <c r="M33" s="41"/>
      <c r="N33" s="41"/>
      <c r="O33" s="40">
        <f t="shared" si="3"/>
        <v>0</v>
      </c>
      <c r="P33" s="41"/>
      <c r="Q33" s="41"/>
      <c r="R33" s="40">
        <f t="shared" si="4"/>
        <v>0</v>
      </c>
      <c r="S33" s="41"/>
      <c r="T33" s="41"/>
      <c r="U33" s="40">
        <f t="shared" si="5"/>
        <v>0</v>
      </c>
      <c r="V33" s="41"/>
      <c r="W33" s="41"/>
      <c r="X33" s="40">
        <f t="shared" si="6"/>
        <v>0</v>
      </c>
      <c r="Y33" s="41"/>
      <c r="Z33" s="41"/>
      <c r="AA33" s="41"/>
      <c r="AB33" s="41"/>
      <c r="AC33" s="41"/>
      <c r="AD33" s="38">
        <f t="shared" si="8"/>
        <v>0</v>
      </c>
      <c r="AE33" s="39"/>
      <c r="AF33" s="39"/>
      <c r="AG33" s="38">
        <f t="shared" si="9"/>
        <v>0</v>
      </c>
      <c r="AH33" s="39"/>
      <c r="AI33" s="39"/>
      <c r="AJ33" s="38">
        <f t="shared" si="10"/>
        <v>0</v>
      </c>
      <c r="AK33" s="39"/>
      <c r="AL33" s="39"/>
      <c r="AM33" s="38">
        <f t="shared" si="11"/>
        <v>0</v>
      </c>
      <c r="AN33" s="39"/>
      <c r="AO33" s="39"/>
    </row>
    <row r="34" spans="1:41" ht="45" customHeight="1">
      <c r="A34" s="23">
        <v>810</v>
      </c>
      <c r="B34" s="63" t="s">
        <v>40</v>
      </c>
      <c r="C34" s="40">
        <f t="shared" si="0"/>
        <v>2208</v>
      </c>
      <c r="D34" s="41">
        <v>2158</v>
      </c>
      <c r="E34" s="41">
        <v>50</v>
      </c>
      <c r="F34" s="40">
        <f t="shared" si="1"/>
        <v>0</v>
      </c>
      <c r="G34" s="41"/>
      <c r="H34" s="41"/>
      <c r="I34" s="36">
        <f t="shared" si="7"/>
        <v>1098</v>
      </c>
      <c r="J34" s="41">
        <f>763+335</f>
        <v>1098</v>
      </c>
      <c r="K34" s="41"/>
      <c r="L34" s="40">
        <f t="shared" si="2"/>
        <v>750</v>
      </c>
      <c r="M34" s="41">
        <v>750</v>
      </c>
      <c r="N34" s="41"/>
      <c r="O34" s="40">
        <f t="shared" si="3"/>
        <v>0</v>
      </c>
      <c r="P34" s="41"/>
      <c r="Q34" s="41"/>
      <c r="R34" s="40">
        <f t="shared" si="4"/>
        <v>0</v>
      </c>
      <c r="S34" s="41"/>
      <c r="T34" s="41"/>
      <c r="U34" s="40">
        <f t="shared" si="5"/>
        <v>0</v>
      </c>
      <c r="V34" s="41"/>
      <c r="W34" s="41"/>
      <c r="X34" s="40">
        <f t="shared" si="6"/>
        <v>0</v>
      </c>
      <c r="Y34" s="41"/>
      <c r="Z34" s="41"/>
      <c r="AA34" s="41"/>
      <c r="AB34" s="41"/>
      <c r="AC34" s="41"/>
      <c r="AD34" s="38">
        <f t="shared" si="8"/>
        <v>0</v>
      </c>
      <c r="AE34" s="39"/>
      <c r="AF34" s="39"/>
      <c r="AG34" s="38">
        <f t="shared" si="9"/>
        <v>0</v>
      </c>
      <c r="AH34" s="39"/>
      <c r="AI34" s="39"/>
      <c r="AJ34" s="38">
        <f t="shared" si="10"/>
        <v>0</v>
      </c>
      <c r="AK34" s="39"/>
      <c r="AL34" s="39"/>
      <c r="AM34" s="38">
        <f t="shared" si="11"/>
        <v>0</v>
      </c>
      <c r="AN34" s="39"/>
      <c r="AO34" s="39"/>
    </row>
    <row r="35" spans="1:41" ht="45" customHeight="1">
      <c r="A35" s="23">
        <v>830</v>
      </c>
      <c r="B35" s="63" t="s">
        <v>41</v>
      </c>
      <c r="C35" s="40">
        <f t="shared" si="0"/>
        <v>0</v>
      </c>
      <c r="D35" s="41"/>
      <c r="E35" s="41"/>
      <c r="F35" s="40">
        <f t="shared" si="1"/>
        <v>0</v>
      </c>
      <c r="G35" s="41"/>
      <c r="H35" s="41"/>
      <c r="I35" s="36">
        <f t="shared" si="7"/>
        <v>0</v>
      </c>
      <c r="J35" s="41"/>
      <c r="K35" s="41"/>
      <c r="L35" s="40">
        <f t="shared" si="2"/>
        <v>502</v>
      </c>
      <c r="M35" s="41">
        <v>478</v>
      </c>
      <c r="N35" s="41">
        <v>24</v>
      </c>
      <c r="O35" s="40">
        <f t="shared" si="3"/>
        <v>0</v>
      </c>
      <c r="P35" s="41"/>
      <c r="Q35" s="41"/>
      <c r="R35" s="40">
        <f t="shared" si="4"/>
        <v>0</v>
      </c>
      <c r="S35" s="41"/>
      <c r="T35" s="41"/>
      <c r="U35" s="40">
        <f t="shared" si="5"/>
        <v>0</v>
      </c>
      <c r="V35" s="41"/>
      <c r="W35" s="41"/>
      <c r="X35" s="40">
        <f t="shared" si="6"/>
        <v>0</v>
      </c>
      <c r="Y35" s="41"/>
      <c r="Z35" s="41"/>
      <c r="AA35" s="41"/>
      <c r="AB35" s="41"/>
      <c r="AC35" s="41"/>
      <c r="AD35" s="38">
        <f t="shared" si="8"/>
        <v>0</v>
      </c>
      <c r="AE35" s="39"/>
      <c r="AF35" s="39"/>
      <c r="AG35" s="38">
        <f t="shared" si="9"/>
        <v>0</v>
      </c>
      <c r="AH35" s="39"/>
      <c r="AI35" s="39"/>
      <c r="AJ35" s="38">
        <f t="shared" si="10"/>
        <v>0</v>
      </c>
      <c r="AK35" s="39"/>
      <c r="AL35" s="39"/>
      <c r="AM35" s="38">
        <f t="shared" si="11"/>
        <v>0</v>
      </c>
      <c r="AN35" s="39"/>
      <c r="AO35" s="39"/>
    </row>
    <row r="36" spans="1:41" ht="45" customHeight="1">
      <c r="A36" s="23">
        <v>250</v>
      </c>
      <c r="B36" s="63" t="s">
        <v>42</v>
      </c>
      <c r="C36" s="40">
        <f t="shared" si="0"/>
        <v>1900</v>
      </c>
      <c r="D36" s="41">
        <v>1900</v>
      </c>
      <c r="E36" s="41"/>
      <c r="F36" s="40">
        <f t="shared" si="1"/>
        <v>0</v>
      </c>
      <c r="G36" s="41"/>
      <c r="H36" s="41"/>
      <c r="I36" s="36">
        <f t="shared" si="7"/>
        <v>1227</v>
      </c>
      <c r="J36" s="41">
        <f>837+314</f>
        <v>1151</v>
      </c>
      <c r="K36" s="41">
        <f>16+60</f>
        <v>76</v>
      </c>
      <c r="L36" s="40">
        <f t="shared" si="2"/>
        <v>685</v>
      </c>
      <c r="M36" s="41">
        <v>685</v>
      </c>
      <c r="N36" s="41"/>
      <c r="O36" s="40">
        <f t="shared" si="3"/>
        <v>0</v>
      </c>
      <c r="P36" s="41"/>
      <c r="Q36" s="41"/>
      <c r="R36" s="40">
        <f t="shared" si="4"/>
        <v>0</v>
      </c>
      <c r="S36" s="41"/>
      <c r="T36" s="41"/>
      <c r="U36" s="40">
        <f t="shared" si="5"/>
        <v>0</v>
      </c>
      <c r="V36" s="41"/>
      <c r="W36" s="41"/>
      <c r="X36" s="40">
        <f t="shared" si="6"/>
        <v>0</v>
      </c>
      <c r="Y36" s="41"/>
      <c r="Z36" s="41"/>
      <c r="AA36" s="41"/>
      <c r="AB36" s="41"/>
      <c r="AC36" s="41"/>
      <c r="AD36" s="38">
        <f t="shared" si="8"/>
        <v>0</v>
      </c>
      <c r="AE36" s="39"/>
      <c r="AF36" s="39"/>
      <c r="AG36" s="38">
        <f t="shared" si="9"/>
        <v>0</v>
      </c>
      <c r="AH36" s="39"/>
      <c r="AI36" s="39"/>
      <c r="AJ36" s="38">
        <f t="shared" si="10"/>
        <v>0</v>
      </c>
      <c r="AK36" s="39"/>
      <c r="AL36" s="39"/>
      <c r="AM36" s="38">
        <f t="shared" si="11"/>
        <v>0</v>
      </c>
      <c r="AN36" s="39"/>
      <c r="AO36" s="39"/>
    </row>
    <row r="37" spans="1:41" ht="45" customHeight="1">
      <c r="A37" s="23">
        <v>860</v>
      </c>
      <c r="B37" s="63" t="s">
        <v>43</v>
      </c>
      <c r="C37" s="40">
        <f t="shared" si="0"/>
        <v>0</v>
      </c>
      <c r="D37" s="41"/>
      <c r="E37" s="41"/>
      <c r="F37" s="40">
        <f t="shared" si="1"/>
        <v>0</v>
      </c>
      <c r="G37" s="41"/>
      <c r="H37" s="41"/>
      <c r="I37" s="36">
        <f t="shared" si="7"/>
        <v>289</v>
      </c>
      <c r="J37" s="41">
        <f>16+74</f>
        <v>90</v>
      </c>
      <c r="K37" s="41">
        <f>185+14</f>
        <v>199</v>
      </c>
      <c r="L37" s="40">
        <f t="shared" si="2"/>
        <v>789</v>
      </c>
      <c r="M37" s="41">
        <v>786</v>
      </c>
      <c r="N37" s="41">
        <v>3</v>
      </c>
      <c r="O37" s="40">
        <f t="shared" si="3"/>
        <v>0</v>
      </c>
      <c r="P37" s="41"/>
      <c r="Q37" s="41"/>
      <c r="R37" s="40">
        <f t="shared" si="4"/>
        <v>0</v>
      </c>
      <c r="S37" s="41"/>
      <c r="T37" s="41"/>
      <c r="U37" s="40">
        <f t="shared" si="5"/>
        <v>0</v>
      </c>
      <c r="V37" s="41"/>
      <c r="W37" s="41"/>
      <c r="X37" s="40">
        <f t="shared" si="6"/>
        <v>0</v>
      </c>
      <c r="Y37" s="41"/>
      <c r="Z37" s="41"/>
      <c r="AA37" s="41"/>
      <c r="AB37" s="41"/>
      <c r="AC37" s="41"/>
      <c r="AD37" s="38">
        <f t="shared" si="8"/>
        <v>0</v>
      </c>
      <c r="AE37" s="39"/>
      <c r="AF37" s="39"/>
      <c r="AG37" s="38">
        <f t="shared" si="9"/>
        <v>0</v>
      </c>
      <c r="AH37" s="39"/>
      <c r="AI37" s="39"/>
      <c r="AJ37" s="38">
        <f t="shared" si="10"/>
        <v>0</v>
      </c>
      <c r="AK37" s="39"/>
      <c r="AL37" s="39"/>
      <c r="AM37" s="38">
        <f t="shared" si="11"/>
        <v>0</v>
      </c>
      <c r="AN37" s="39"/>
      <c r="AO37" s="39"/>
    </row>
    <row r="38" spans="1:41" ht="45" customHeight="1">
      <c r="A38" s="23">
        <v>840</v>
      </c>
      <c r="B38" s="63" t="s">
        <v>44</v>
      </c>
      <c r="C38" s="40">
        <f t="shared" si="0"/>
        <v>0</v>
      </c>
      <c r="D38" s="41"/>
      <c r="E38" s="41"/>
      <c r="F38" s="40">
        <f t="shared" si="1"/>
        <v>0</v>
      </c>
      <c r="G38" s="41"/>
      <c r="H38" s="41"/>
      <c r="I38" s="36">
        <f t="shared" si="7"/>
        <v>0</v>
      </c>
      <c r="J38" s="41"/>
      <c r="K38" s="41"/>
      <c r="L38" s="40">
        <f t="shared" si="2"/>
        <v>350</v>
      </c>
      <c r="M38" s="41">
        <v>350</v>
      </c>
      <c r="N38" s="41"/>
      <c r="O38" s="40">
        <f t="shared" si="3"/>
        <v>0</v>
      </c>
      <c r="P38" s="41"/>
      <c r="Q38" s="41"/>
      <c r="R38" s="40">
        <f t="shared" si="4"/>
        <v>0</v>
      </c>
      <c r="S38" s="41"/>
      <c r="T38" s="41"/>
      <c r="U38" s="40">
        <f t="shared" si="5"/>
        <v>0</v>
      </c>
      <c r="V38" s="41"/>
      <c r="W38" s="41"/>
      <c r="X38" s="40">
        <f t="shared" si="6"/>
        <v>0</v>
      </c>
      <c r="Y38" s="41"/>
      <c r="Z38" s="41"/>
      <c r="AA38" s="41"/>
      <c r="AB38" s="41"/>
      <c r="AC38" s="41"/>
      <c r="AD38" s="38">
        <f t="shared" si="8"/>
        <v>0</v>
      </c>
      <c r="AE38" s="39"/>
      <c r="AF38" s="39"/>
      <c r="AG38" s="38">
        <f t="shared" si="9"/>
        <v>0</v>
      </c>
      <c r="AH38" s="39"/>
      <c r="AI38" s="39"/>
      <c r="AJ38" s="38">
        <f t="shared" si="10"/>
        <v>0</v>
      </c>
      <c r="AK38" s="39"/>
      <c r="AL38" s="39"/>
      <c r="AM38" s="38">
        <f t="shared" si="11"/>
        <v>0</v>
      </c>
      <c r="AN38" s="39"/>
      <c r="AO38" s="39"/>
    </row>
    <row r="39" spans="1:41" ht="45" customHeight="1">
      <c r="A39" s="23">
        <v>850</v>
      </c>
      <c r="B39" s="63" t="s">
        <v>45</v>
      </c>
      <c r="C39" s="40">
        <f t="shared" si="0"/>
        <v>0</v>
      </c>
      <c r="D39" s="41"/>
      <c r="E39" s="41"/>
      <c r="F39" s="40">
        <f t="shared" si="1"/>
        <v>0</v>
      </c>
      <c r="G39" s="41"/>
      <c r="H39" s="41"/>
      <c r="I39" s="36">
        <f t="shared" si="7"/>
        <v>2994</v>
      </c>
      <c r="J39" s="41">
        <f>1283+767</f>
        <v>2050</v>
      </c>
      <c r="K39" s="41">
        <f>798+146</f>
        <v>944</v>
      </c>
      <c r="L39" s="40">
        <f t="shared" si="2"/>
        <v>600</v>
      </c>
      <c r="M39" s="41">
        <v>600</v>
      </c>
      <c r="N39" s="41"/>
      <c r="O39" s="40">
        <f t="shared" si="3"/>
        <v>0</v>
      </c>
      <c r="P39" s="41"/>
      <c r="Q39" s="41"/>
      <c r="R39" s="40">
        <f t="shared" si="4"/>
        <v>0</v>
      </c>
      <c r="S39" s="41"/>
      <c r="T39" s="41"/>
      <c r="U39" s="40">
        <f t="shared" si="5"/>
        <v>0</v>
      </c>
      <c r="V39" s="41"/>
      <c r="W39" s="41"/>
      <c r="X39" s="40">
        <f t="shared" si="6"/>
        <v>0</v>
      </c>
      <c r="Y39" s="41"/>
      <c r="Z39" s="41"/>
      <c r="AA39" s="41"/>
      <c r="AB39" s="41"/>
      <c r="AC39" s="41"/>
      <c r="AD39" s="38">
        <f t="shared" si="8"/>
        <v>0</v>
      </c>
      <c r="AE39" s="39"/>
      <c r="AF39" s="39"/>
      <c r="AG39" s="38">
        <f t="shared" si="9"/>
        <v>0</v>
      </c>
      <c r="AH39" s="39"/>
      <c r="AI39" s="39"/>
      <c r="AJ39" s="38">
        <f t="shared" si="10"/>
        <v>0</v>
      </c>
      <c r="AK39" s="39"/>
      <c r="AL39" s="39"/>
      <c r="AM39" s="38">
        <f t="shared" si="11"/>
        <v>0</v>
      </c>
      <c r="AN39" s="39"/>
      <c r="AO39" s="39"/>
    </row>
    <row r="40" spans="1:41" ht="45" customHeight="1">
      <c r="A40" s="23">
        <v>720</v>
      </c>
      <c r="B40" s="63" t="s">
        <v>46</v>
      </c>
      <c r="C40" s="40">
        <f t="shared" si="0"/>
        <v>0</v>
      </c>
      <c r="D40" s="41"/>
      <c r="E40" s="41"/>
      <c r="F40" s="40">
        <f t="shared" si="1"/>
        <v>0</v>
      </c>
      <c r="G40" s="41"/>
      <c r="H40" s="41"/>
      <c r="I40" s="36">
        <f t="shared" si="7"/>
        <v>538</v>
      </c>
      <c r="J40" s="41">
        <f>284+138</f>
        <v>422</v>
      </c>
      <c r="K40" s="41">
        <f>90+26</f>
        <v>116</v>
      </c>
      <c r="L40" s="40">
        <f t="shared" si="2"/>
        <v>0</v>
      </c>
      <c r="M40" s="41"/>
      <c r="N40" s="41"/>
      <c r="O40" s="40">
        <f t="shared" si="3"/>
        <v>0</v>
      </c>
      <c r="P40" s="41"/>
      <c r="Q40" s="41"/>
      <c r="R40" s="40">
        <f t="shared" si="4"/>
        <v>0</v>
      </c>
      <c r="S40" s="41"/>
      <c r="T40" s="41"/>
      <c r="U40" s="40">
        <f t="shared" si="5"/>
        <v>0</v>
      </c>
      <c r="V40" s="41"/>
      <c r="W40" s="41"/>
      <c r="X40" s="40">
        <f t="shared" si="6"/>
        <v>0</v>
      </c>
      <c r="Y40" s="41"/>
      <c r="Z40" s="41"/>
      <c r="AA40" s="41"/>
      <c r="AB40" s="41"/>
      <c r="AC40" s="41"/>
      <c r="AD40" s="38">
        <f t="shared" si="8"/>
        <v>0</v>
      </c>
      <c r="AE40" s="39"/>
      <c r="AF40" s="39"/>
      <c r="AG40" s="38">
        <f t="shared" si="9"/>
        <v>0</v>
      </c>
      <c r="AH40" s="39"/>
      <c r="AI40" s="39"/>
      <c r="AJ40" s="38">
        <f t="shared" si="10"/>
        <v>0</v>
      </c>
      <c r="AK40" s="39"/>
      <c r="AL40" s="39"/>
      <c r="AM40" s="38">
        <f t="shared" si="11"/>
        <v>0</v>
      </c>
      <c r="AN40" s="39"/>
      <c r="AO40" s="39"/>
    </row>
    <row r="41" spans="1:41" ht="45" customHeight="1">
      <c r="A41" s="23">
        <v>880</v>
      </c>
      <c r="B41" s="63" t="s">
        <v>47</v>
      </c>
      <c r="C41" s="40">
        <f t="shared" si="0"/>
        <v>0</v>
      </c>
      <c r="D41" s="41"/>
      <c r="E41" s="41"/>
      <c r="F41" s="40">
        <f t="shared" si="1"/>
        <v>0</v>
      </c>
      <c r="G41" s="41"/>
      <c r="H41" s="41"/>
      <c r="I41" s="36">
        <f t="shared" si="7"/>
        <v>2424</v>
      </c>
      <c r="J41" s="41">
        <f>1685+739</f>
        <v>2424</v>
      </c>
      <c r="K41" s="41"/>
      <c r="L41" s="40">
        <f t="shared" si="2"/>
        <v>220</v>
      </c>
      <c r="M41" s="41">
        <v>220</v>
      </c>
      <c r="N41" s="41"/>
      <c r="O41" s="40">
        <f t="shared" si="3"/>
        <v>0</v>
      </c>
      <c r="P41" s="41"/>
      <c r="Q41" s="41"/>
      <c r="R41" s="40">
        <f t="shared" si="4"/>
        <v>0</v>
      </c>
      <c r="S41" s="41"/>
      <c r="T41" s="41"/>
      <c r="U41" s="40">
        <f t="shared" si="5"/>
        <v>0</v>
      </c>
      <c r="V41" s="41"/>
      <c r="W41" s="41"/>
      <c r="X41" s="40">
        <f t="shared" si="6"/>
        <v>0</v>
      </c>
      <c r="Y41" s="41"/>
      <c r="Z41" s="41"/>
      <c r="AA41" s="41"/>
      <c r="AB41" s="41"/>
      <c r="AC41" s="41"/>
      <c r="AD41" s="38">
        <f t="shared" si="8"/>
        <v>0</v>
      </c>
      <c r="AE41" s="39"/>
      <c r="AF41" s="39"/>
      <c r="AG41" s="38">
        <f t="shared" si="9"/>
        <v>0</v>
      </c>
      <c r="AH41" s="39"/>
      <c r="AI41" s="39"/>
      <c r="AJ41" s="38">
        <f t="shared" si="10"/>
        <v>0</v>
      </c>
      <c r="AK41" s="39"/>
      <c r="AL41" s="39"/>
      <c r="AM41" s="38">
        <f t="shared" si="11"/>
        <v>0</v>
      </c>
      <c r="AN41" s="39"/>
      <c r="AO41" s="39"/>
    </row>
    <row r="42" spans="1:41" ht="45" customHeight="1">
      <c r="A42" s="23">
        <v>320</v>
      </c>
      <c r="B42" s="63" t="s">
        <v>48</v>
      </c>
      <c r="C42" s="40">
        <f t="shared" si="0"/>
        <v>3420</v>
      </c>
      <c r="D42" s="41">
        <v>3405</v>
      </c>
      <c r="E42" s="41">
        <v>15</v>
      </c>
      <c r="F42" s="40">
        <f t="shared" si="1"/>
        <v>771</v>
      </c>
      <c r="G42" s="41">
        <v>754</v>
      </c>
      <c r="H42" s="41">
        <v>17</v>
      </c>
      <c r="I42" s="36">
        <f t="shared" si="7"/>
        <v>3050</v>
      </c>
      <c r="J42" s="41">
        <f>2120+930</f>
        <v>3050</v>
      </c>
      <c r="K42" s="41"/>
      <c r="L42" s="40">
        <f t="shared" si="2"/>
        <v>1300</v>
      </c>
      <c r="M42" s="41">
        <v>1300</v>
      </c>
      <c r="N42" s="41"/>
      <c r="O42" s="40">
        <f t="shared" si="3"/>
        <v>0</v>
      </c>
      <c r="P42" s="41"/>
      <c r="Q42" s="41"/>
      <c r="R42" s="40">
        <f t="shared" si="4"/>
        <v>1440</v>
      </c>
      <c r="S42" s="41">
        <v>1440</v>
      </c>
      <c r="T42" s="41"/>
      <c r="U42" s="40">
        <f t="shared" si="5"/>
        <v>0</v>
      </c>
      <c r="V42" s="41"/>
      <c r="W42" s="41"/>
      <c r="X42" s="40">
        <f t="shared" si="6"/>
        <v>0</v>
      </c>
      <c r="Y42" s="41"/>
      <c r="Z42" s="41"/>
      <c r="AA42" s="41"/>
      <c r="AB42" s="41"/>
      <c r="AC42" s="41"/>
      <c r="AD42" s="38">
        <f t="shared" si="8"/>
        <v>0</v>
      </c>
      <c r="AE42" s="39"/>
      <c r="AF42" s="39"/>
      <c r="AG42" s="38">
        <f t="shared" si="9"/>
        <v>0</v>
      </c>
      <c r="AH42" s="39"/>
      <c r="AI42" s="39"/>
      <c r="AJ42" s="38">
        <f t="shared" si="10"/>
        <v>0</v>
      </c>
      <c r="AK42" s="39"/>
      <c r="AL42" s="39"/>
      <c r="AM42" s="38">
        <f t="shared" si="11"/>
        <v>0</v>
      </c>
      <c r="AN42" s="39"/>
      <c r="AO42" s="39"/>
    </row>
    <row r="43" spans="1:41" ht="45" customHeight="1">
      <c r="A43" s="23">
        <v>270</v>
      </c>
      <c r="B43" s="63" t="s">
        <v>49</v>
      </c>
      <c r="C43" s="40">
        <f t="shared" si="0"/>
        <v>1200</v>
      </c>
      <c r="D43" s="41">
        <v>1200</v>
      </c>
      <c r="E43" s="41"/>
      <c r="F43" s="40">
        <f t="shared" si="1"/>
        <v>1050</v>
      </c>
      <c r="G43" s="41">
        <v>1050</v>
      </c>
      <c r="H43" s="41"/>
      <c r="I43" s="36">
        <f t="shared" si="7"/>
        <v>2079</v>
      </c>
      <c r="J43" s="41">
        <f>1445+634</f>
        <v>2079</v>
      </c>
      <c r="K43" s="41"/>
      <c r="L43" s="40">
        <f t="shared" si="2"/>
        <v>150</v>
      </c>
      <c r="M43" s="41">
        <v>150</v>
      </c>
      <c r="N43" s="41"/>
      <c r="O43" s="40">
        <f t="shared" si="3"/>
        <v>0</v>
      </c>
      <c r="P43" s="41"/>
      <c r="Q43" s="41"/>
      <c r="R43" s="40">
        <f t="shared" si="4"/>
        <v>0</v>
      </c>
      <c r="S43" s="41"/>
      <c r="T43" s="41"/>
      <c r="U43" s="40">
        <f t="shared" si="5"/>
        <v>0</v>
      </c>
      <c r="V43" s="41"/>
      <c r="W43" s="41"/>
      <c r="X43" s="40">
        <f t="shared" si="6"/>
        <v>0</v>
      </c>
      <c r="Y43" s="41"/>
      <c r="Z43" s="41"/>
      <c r="AA43" s="41"/>
      <c r="AB43" s="41"/>
      <c r="AC43" s="41"/>
      <c r="AD43" s="38">
        <f t="shared" si="8"/>
        <v>0</v>
      </c>
      <c r="AE43" s="39"/>
      <c r="AF43" s="39"/>
      <c r="AG43" s="38">
        <f t="shared" si="9"/>
        <v>0</v>
      </c>
      <c r="AH43" s="39"/>
      <c r="AI43" s="39"/>
      <c r="AJ43" s="38">
        <f t="shared" si="10"/>
        <v>0</v>
      </c>
      <c r="AK43" s="39"/>
      <c r="AL43" s="39"/>
      <c r="AM43" s="38">
        <f t="shared" si="11"/>
        <v>0</v>
      </c>
      <c r="AN43" s="39"/>
      <c r="AO43" s="39"/>
    </row>
    <row r="44" spans="1:41" ht="45" customHeight="1">
      <c r="A44" s="23">
        <v>300</v>
      </c>
      <c r="B44" s="63" t="s">
        <v>50</v>
      </c>
      <c r="C44" s="40">
        <f t="shared" si="0"/>
        <v>1000</v>
      </c>
      <c r="D44" s="41"/>
      <c r="E44" s="41">
        <v>1000</v>
      </c>
      <c r="F44" s="40">
        <f t="shared" si="1"/>
        <v>0</v>
      </c>
      <c r="G44" s="41"/>
      <c r="H44" s="41"/>
      <c r="I44" s="36">
        <f t="shared" si="7"/>
        <v>2612</v>
      </c>
      <c r="J44" s="41">
        <v>0</v>
      </c>
      <c r="K44" s="41">
        <v>2612</v>
      </c>
      <c r="L44" s="40">
        <f t="shared" si="2"/>
        <v>500</v>
      </c>
      <c r="M44" s="41"/>
      <c r="N44" s="41">
        <v>500</v>
      </c>
      <c r="O44" s="40">
        <f t="shared" si="3"/>
        <v>0</v>
      </c>
      <c r="P44" s="41"/>
      <c r="Q44" s="41"/>
      <c r="R44" s="40">
        <f t="shared" si="4"/>
        <v>0</v>
      </c>
      <c r="S44" s="41"/>
      <c r="T44" s="41"/>
      <c r="U44" s="40">
        <f t="shared" si="5"/>
        <v>0</v>
      </c>
      <c r="V44" s="41"/>
      <c r="W44" s="41"/>
      <c r="X44" s="40">
        <f t="shared" si="6"/>
        <v>0</v>
      </c>
      <c r="Y44" s="41"/>
      <c r="Z44" s="41"/>
      <c r="AA44" s="41"/>
      <c r="AB44" s="41"/>
      <c r="AC44" s="41"/>
      <c r="AD44" s="38">
        <f t="shared" si="8"/>
        <v>0</v>
      </c>
      <c r="AE44" s="39"/>
      <c r="AF44" s="39"/>
      <c r="AG44" s="38">
        <f t="shared" si="9"/>
        <v>0</v>
      </c>
      <c r="AH44" s="39"/>
      <c r="AI44" s="39"/>
      <c r="AJ44" s="38">
        <f t="shared" si="10"/>
        <v>0</v>
      </c>
      <c r="AK44" s="39"/>
      <c r="AL44" s="39"/>
      <c r="AM44" s="38">
        <f t="shared" si="11"/>
        <v>400</v>
      </c>
      <c r="AN44" s="39"/>
      <c r="AO44" s="39">
        <v>400</v>
      </c>
    </row>
    <row r="45" spans="1:41" ht="45" customHeight="1">
      <c r="A45" s="23">
        <v>310</v>
      </c>
      <c r="B45" s="63" t="s">
        <v>51</v>
      </c>
      <c r="C45" s="40">
        <f t="shared" si="0"/>
        <v>0</v>
      </c>
      <c r="D45" s="41"/>
      <c r="E45" s="41"/>
      <c r="F45" s="40">
        <f t="shared" si="1"/>
        <v>0</v>
      </c>
      <c r="G45" s="41"/>
      <c r="H45" s="41"/>
      <c r="I45" s="36">
        <f t="shared" si="7"/>
        <v>8211</v>
      </c>
      <c r="J45" s="41">
        <v>6851</v>
      </c>
      <c r="K45" s="41">
        <v>1360</v>
      </c>
      <c r="L45" s="40">
        <f t="shared" si="2"/>
        <v>1601</v>
      </c>
      <c r="M45" s="41">
        <v>1572</v>
      </c>
      <c r="N45" s="41">
        <v>29</v>
      </c>
      <c r="O45" s="40">
        <f t="shared" si="3"/>
        <v>0</v>
      </c>
      <c r="P45" s="41"/>
      <c r="Q45" s="41"/>
      <c r="R45" s="40">
        <f t="shared" si="4"/>
        <v>0</v>
      </c>
      <c r="S45" s="41"/>
      <c r="T45" s="41"/>
      <c r="U45" s="40">
        <f t="shared" si="5"/>
        <v>0</v>
      </c>
      <c r="V45" s="41"/>
      <c r="W45" s="41"/>
      <c r="X45" s="40">
        <f t="shared" si="6"/>
        <v>0</v>
      </c>
      <c r="Y45" s="41"/>
      <c r="Z45" s="41"/>
      <c r="AA45" s="41"/>
      <c r="AB45" s="41"/>
      <c r="AC45" s="41"/>
      <c r="AD45" s="38">
        <f t="shared" si="8"/>
        <v>0</v>
      </c>
      <c r="AE45" s="39"/>
      <c r="AF45" s="39"/>
      <c r="AG45" s="38">
        <f t="shared" si="9"/>
        <v>0</v>
      </c>
      <c r="AH45" s="39"/>
      <c r="AI45" s="39"/>
      <c r="AJ45" s="38">
        <f t="shared" si="10"/>
        <v>0</v>
      </c>
      <c r="AK45" s="39"/>
      <c r="AL45" s="39"/>
      <c r="AM45" s="38">
        <f t="shared" si="11"/>
        <v>0</v>
      </c>
      <c r="AN45" s="39"/>
      <c r="AO45" s="39"/>
    </row>
    <row r="46" spans="1:41" ht="45" customHeight="1">
      <c r="A46" s="23">
        <v>321</v>
      </c>
      <c r="B46" s="63" t="s">
        <v>52</v>
      </c>
      <c r="C46" s="40">
        <f t="shared" si="0"/>
        <v>4957</v>
      </c>
      <c r="D46" s="41">
        <v>4957</v>
      </c>
      <c r="E46" s="41"/>
      <c r="F46" s="40">
        <f t="shared" si="1"/>
        <v>0</v>
      </c>
      <c r="G46" s="41"/>
      <c r="H46" s="41"/>
      <c r="I46" s="36">
        <f t="shared" si="7"/>
        <v>2526</v>
      </c>
      <c r="J46" s="41">
        <f>1756+770</f>
        <v>2526</v>
      </c>
      <c r="K46" s="41"/>
      <c r="L46" s="40">
        <f t="shared" si="2"/>
        <v>2500</v>
      </c>
      <c r="M46" s="41">
        <v>2500</v>
      </c>
      <c r="N46" s="41"/>
      <c r="O46" s="40">
        <f t="shared" si="3"/>
        <v>0</v>
      </c>
      <c r="P46" s="41"/>
      <c r="Q46" s="41"/>
      <c r="R46" s="40">
        <f t="shared" si="4"/>
        <v>0</v>
      </c>
      <c r="S46" s="41"/>
      <c r="T46" s="41"/>
      <c r="U46" s="40">
        <f t="shared" si="5"/>
        <v>0</v>
      </c>
      <c r="V46" s="41"/>
      <c r="W46" s="41"/>
      <c r="X46" s="40">
        <f t="shared" si="6"/>
        <v>0</v>
      </c>
      <c r="Y46" s="41"/>
      <c r="Z46" s="41"/>
      <c r="AA46" s="41"/>
      <c r="AB46" s="41"/>
      <c r="AC46" s="41"/>
      <c r="AD46" s="38">
        <f t="shared" si="8"/>
        <v>0</v>
      </c>
      <c r="AE46" s="39"/>
      <c r="AF46" s="39"/>
      <c r="AG46" s="38">
        <f t="shared" si="9"/>
        <v>0</v>
      </c>
      <c r="AH46" s="39"/>
      <c r="AI46" s="39"/>
      <c r="AJ46" s="38">
        <f t="shared" si="10"/>
        <v>0</v>
      </c>
      <c r="AK46" s="39"/>
      <c r="AL46" s="39"/>
      <c r="AM46" s="38">
        <f t="shared" si="11"/>
        <v>0</v>
      </c>
      <c r="AN46" s="39"/>
      <c r="AO46" s="39"/>
    </row>
    <row r="47" spans="1:41" ht="45" customHeight="1">
      <c r="A47" s="23">
        <v>301</v>
      </c>
      <c r="B47" s="63" t="s">
        <v>53</v>
      </c>
      <c r="C47" s="40">
        <f t="shared" si="0"/>
        <v>0</v>
      </c>
      <c r="D47" s="41"/>
      <c r="E47" s="41"/>
      <c r="F47" s="40">
        <f t="shared" si="1"/>
        <v>0</v>
      </c>
      <c r="G47" s="41"/>
      <c r="H47" s="41"/>
      <c r="I47" s="36">
        <f t="shared" si="7"/>
        <v>1272</v>
      </c>
      <c r="J47" s="41">
        <f>884+388</f>
        <v>1272</v>
      </c>
      <c r="K47" s="41"/>
      <c r="L47" s="40">
        <f t="shared" si="2"/>
        <v>774</v>
      </c>
      <c r="M47" s="41">
        <v>774</v>
      </c>
      <c r="N47" s="41"/>
      <c r="O47" s="40">
        <f t="shared" si="3"/>
        <v>0</v>
      </c>
      <c r="P47" s="41"/>
      <c r="Q47" s="41"/>
      <c r="R47" s="40">
        <f t="shared" si="4"/>
        <v>0</v>
      </c>
      <c r="S47" s="41"/>
      <c r="T47" s="41"/>
      <c r="U47" s="40">
        <f t="shared" si="5"/>
        <v>0</v>
      </c>
      <c r="V47" s="41"/>
      <c r="W47" s="41"/>
      <c r="X47" s="40">
        <f t="shared" si="6"/>
        <v>0</v>
      </c>
      <c r="Y47" s="41"/>
      <c r="Z47" s="41"/>
      <c r="AA47" s="41"/>
      <c r="AB47" s="41"/>
      <c r="AC47" s="41"/>
      <c r="AD47" s="38">
        <f t="shared" si="8"/>
        <v>0</v>
      </c>
      <c r="AE47" s="39"/>
      <c r="AF47" s="39"/>
      <c r="AG47" s="38">
        <f t="shared" si="9"/>
        <v>0</v>
      </c>
      <c r="AH47" s="39"/>
      <c r="AI47" s="39"/>
      <c r="AJ47" s="38">
        <f t="shared" si="10"/>
        <v>0</v>
      </c>
      <c r="AK47" s="39"/>
      <c r="AL47" s="39"/>
      <c r="AM47" s="38">
        <f t="shared" si="11"/>
        <v>0</v>
      </c>
      <c r="AN47" s="39"/>
      <c r="AO47" s="39"/>
    </row>
    <row r="48" spans="1:41" ht="45" customHeight="1">
      <c r="A48" s="23">
        <v>302</v>
      </c>
      <c r="B48" s="63" t="s">
        <v>54</v>
      </c>
      <c r="C48" s="40">
        <f t="shared" si="0"/>
        <v>0</v>
      </c>
      <c r="D48" s="41"/>
      <c r="E48" s="41"/>
      <c r="F48" s="40">
        <f t="shared" si="1"/>
        <v>0</v>
      </c>
      <c r="G48" s="41"/>
      <c r="H48" s="41"/>
      <c r="I48" s="36">
        <f t="shared" si="7"/>
        <v>3218</v>
      </c>
      <c r="J48" s="41">
        <f>2237+981</f>
        <v>3218</v>
      </c>
      <c r="K48" s="41"/>
      <c r="L48" s="40">
        <f t="shared" si="2"/>
        <v>2529</v>
      </c>
      <c r="M48" s="41">
        <v>2529</v>
      </c>
      <c r="N48" s="41"/>
      <c r="O48" s="40">
        <f t="shared" si="3"/>
        <v>0</v>
      </c>
      <c r="P48" s="41"/>
      <c r="Q48" s="41"/>
      <c r="R48" s="40">
        <f t="shared" si="4"/>
        <v>0</v>
      </c>
      <c r="S48" s="41"/>
      <c r="T48" s="41"/>
      <c r="U48" s="40">
        <f t="shared" si="5"/>
        <v>0</v>
      </c>
      <c r="V48" s="41"/>
      <c r="W48" s="41"/>
      <c r="X48" s="40">
        <f t="shared" si="6"/>
        <v>0</v>
      </c>
      <c r="Y48" s="41"/>
      <c r="Z48" s="41"/>
      <c r="AA48" s="41"/>
      <c r="AB48" s="41"/>
      <c r="AC48" s="41"/>
      <c r="AD48" s="38">
        <f t="shared" si="8"/>
        <v>0</v>
      </c>
      <c r="AE48" s="39"/>
      <c r="AF48" s="39"/>
      <c r="AG48" s="38">
        <f t="shared" si="9"/>
        <v>0</v>
      </c>
      <c r="AH48" s="39"/>
      <c r="AI48" s="39"/>
      <c r="AJ48" s="38">
        <f t="shared" si="10"/>
        <v>0</v>
      </c>
      <c r="AK48" s="39"/>
      <c r="AL48" s="39"/>
      <c r="AM48" s="38">
        <f t="shared" si="11"/>
        <v>0</v>
      </c>
      <c r="AN48" s="39"/>
      <c r="AO48" s="39"/>
    </row>
    <row r="49" spans="1:41" ht="51.75" customHeight="1">
      <c r="A49" s="23">
        <v>60</v>
      </c>
      <c r="B49" s="63" t="s">
        <v>89</v>
      </c>
      <c r="C49" s="40">
        <f t="shared" si="0"/>
        <v>4499</v>
      </c>
      <c r="D49" s="41">
        <v>4499</v>
      </c>
      <c r="E49" s="41"/>
      <c r="F49" s="40">
        <f t="shared" si="1"/>
        <v>733</v>
      </c>
      <c r="G49" s="41">
        <v>733</v>
      </c>
      <c r="H49" s="41"/>
      <c r="I49" s="36">
        <f t="shared" si="7"/>
        <v>8736</v>
      </c>
      <c r="J49" s="41">
        <f>6073+2663</f>
        <v>8736</v>
      </c>
      <c r="K49" s="41"/>
      <c r="L49" s="40">
        <f t="shared" si="2"/>
        <v>1594</v>
      </c>
      <c r="M49" s="41">
        <v>1594</v>
      </c>
      <c r="N49" s="41"/>
      <c r="O49" s="40">
        <f t="shared" si="3"/>
        <v>0</v>
      </c>
      <c r="P49" s="41"/>
      <c r="Q49" s="41"/>
      <c r="R49" s="40">
        <f t="shared" si="4"/>
        <v>165</v>
      </c>
      <c r="S49" s="41">
        <v>165</v>
      </c>
      <c r="T49" s="41"/>
      <c r="U49" s="40">
        <f t="shared" si="5"/>
        <v>0</v>
      </c>
      <c r="V49" s="41"/>
      <c r="W49" s="41"/>
      <c r="X49" s="40">
        <f t="shared" si="6"/>
        <v>0</v>
      </c>
      <c r="Y49" s="41"/>
      <c r="Z49" s="41"/>
      <c r="AA49" s="41"/>
      <c r="AB49" s="41"/>
      <c r="AC49" s="41"/>
      <c r="AD49" s="38">
        <f t="shared" si="8"/>
        <v>0</v>
      </c>
      <c r="AE49" s="39"/>
      <c r="AF49" s="39"/>
      <c r="AG49" s="38">
        <f t="shared" si="9"/>
        <v>0</v>
      </c>
      <c r="AH49" s="39"/>
      <c r="AI49" s="39"/>
      <c r="AJ49" s="38">
        <f t="shared" si="10"/>
        <v>0</v>
      </c>
      <c r="AK49" s="39"/>
      <c r="AL49" s="39"/>
      <c r="AM49" s="38">
        <f t="shared" si="11"/>
        <v>0</v>
      </c>
      <c r="AN49" s="39"/>
      <c r="AO49" s="39"/>
    </row>
    <row r="50" spans="1:41" ht="45" customHeight="1">
      <c r="A50" s="23">
        <v>70</v>
      </c>
      <c r="B50" s="63" t="s">
        <v>55</v>
      </c>
      <c r="C50" s="40">
        <f t="shared" si="0"/>
        <v>1980</v>
      </c>
      <c r="D50" s="41">
        <v>1980</v>
      </c>
      <c r="E50" s="41"/>
      <c r="F50" s="40">
        <f t="shared" si="1"/>
        <v>1884</v>
      </c>
      <c r="G50" s="41">
        <v>1884</v>
      </c>
      <c r="H50" s="41"/>
      <c r="I50" s="36">
        <f t="shared" si="7"/>
        <v>7189</v>
      </c>
      <c r="J50" s="41">
        <f>4997+2192</f>
        <v>7189</v>
      </c>
      <c r="K50" s="41"/>
      <c r="L50" s="40">
        <f t="shared" si="2"/>
        <v>884</v>
      </c>
      <c r="M50" s="41">
        <v>884</v>
      </c>
      <c r="N50" s="41"/>
      <c r="O50" s="40">
        <f t="shared" si="3"/>
        <v>0</v>
      </c>
      <c r="P50" s="41"/>
      <c r="Q50" s="41"/>
      <c r="R50" s="40">
        <f t="shared" si="4"/>
        <v>217</v>
      </c>
      <c r="S50" s="41">
        <v>217</v>
      </c>
      <c r="T50" s="41"/>
      <c r="U50" s="40">
        <f t="shared" si="5"/>
        <v>0</v>
      </c>
      <c r="V50" s="41"/>
      <c r="W50" s="41"/>
      <c r="X50" s="40">
        <f t="shared" si="6"/>
        <v>0</v>
      </c>
      <c r="Y50" s="41"/>
      <c r="Z50" s="41"/>
      <c r="AA50" s="41"/>
      <c r="AB50" s="41"/>
      <c r="AC50" s="41"/>
      <c r="AD50" s="38">
        <f t="shared" si="8"/>
        <v>0</v>
      </c>
      <c r="AE50" s="39"/>
      <c r="AF50" s="39"/>
      <c r="AG50" s="38">
        <f t="shared" si="9"/>
        <v>0</v>
      </c>
      <c r="AH50" s="39"/>
      <c r="AI50" s="39"/>
      <c r="AJ50" s="38">
        <f t="shared" si="10"/>
        <v>0</v>
      </c>
      <c r="AK50" s="39"/>
      <c r="AL50" s="39"/>
      <c r="AM50" s="38">
        <f t="shared" si="11"/>
        <v>0</v>
      </c>
      <c r="AN50" s="39"/>
      <c r="AO50" s="39"/>
    </row>
    <row r="51" spans="1:41" ht="45" customHeight="1">
      <c r="A51" s="23">
        <v>190</v>
      </c>
      <c r="B51" s="63" t="s">
        <v>56</v>
      </c>
      <c r="C51" s="40">
        <f t="shared" si="0"/>
        <v>0</v>
      </c>
      <c r="D51" s="41"/>
      <c r="E51" s="41"/>
      <c r="F51" s="40">
        <f t="shared" si="1"/>
        <v>0</v>
      </c>
      <c r="G51" s="41"/>
      <c r="H51" s="41"/>
      <c r="I51" s="36">
        <f t="shared" si="7"/>
        <v>6917</v>
      </c>
      <c r="J51" s="41">
        <v>6917</v>
      </c>
      <c r="K51" s="41"/>
      <c r="L51" s="40">
        <f t="shared" si="2"/>
        <v>2091</v>
      </c>
      <c r="M51" s="41">
        <v>2091</v>
      </c>
      <c r="N51" s="41"/>
      <c r="O51" s="40">
        <f t="shared" si="3"/>
        <v>0</v>
      </c>
      <c r="P51" s="41"/>
      <c r="Q51" s="41"/>
      <c r="R51" s="40">
        <f t="shared" si="4"/>
        <v>0</v>
      </c>
      <c r="S51" s="41"/>
      <c r="T51" s="41"/>
      <c r="U51" s="40">
        <f t="shared" si="5"/>
        <v>0</v>
      </c>
      <c r="V51" s="41"/>
      <c r="W51" s="41"/>
      <c r="X51" s="40">
        <f t="shared" si="6"/>
        <v>0</v>
      </c>
      <c r="Y51" s="41"/>
      <c r="Z51" s="41"/>
      <c r="AA51" s="41"/>
      <c r="AB51" s="41"/>
      <c r="AC51" s="41"/>
      <c r="AD51" s="38">
        <f t="shared" si="8"/>
        <v>0</v>
      </c>
      <c r="AE51" s="39"/>
      <c r="AF51" s="39"/>
      <c r="AG51" s="38">
        <f t="shared" si="9"/>
        <v>0</v>
      </c>
      <c r="AH51" s="39"/>
      <c r="AI51" s="39"/>
      <c r="AJ51" s="38">
        <f t="shared" si="10"/>
        <v>0</v>
      </c>
      <c r="AK51" s="39"/>
      <c r="AL51" s="39"/>
      <c r="AM51" s="38">
        <f t="shared" si="11"/>
        <v>0</v>
      </c>
      <c r="AN51" s="39"/>
      <c r="AO51" s="39"/>
    </row>
    <row r="52" spans="1:41" ht="45" customHeight="1">
      <c r="A52" s="23">
        <v>666</v>
      </c>
      <c r="B52" s="63" t="s">
        <v>57</v>
      </c>
      <c r="C52" s="40">
        <f t="shared" si="0"/>
        <v>0</v>
      </c>
      <c r="D52" s="41"/>
      <c r="E52" s="41"/>
      <c r="F52" s="40">
        <f t="shared" si="1"/>
        <v>550</v>
      </c>
      <c r="G52" s="41">
        <v>550</v>
      </c>
      <c r="H52" s="41"/>
      <c r="I52" s="36">
        <f t="shared" si="7"/>
        <v>0</v>
      </c>
      <c r="J52" s="41"/>
      <c r="K52" s="41"/>
      <c r="L52" s="40">
        <f t="shared" si="2"/>
        <v>0</v>
      </c>
      <c r="M52" s="41"/>
      <c r="N52" s="41"/>
      <c r="O52" s="40">
        <f t="shared" si="3"/>
        <v>0</v>
      </c>
      <c r="P52" s="41"/>
      <c r="Q52" s="41"/>
      <c r="R52" s="40">
        <f t="shared" si="4"/>
        <v>0</v>
      </c>
      <c r="S52" s="41"/>
      <c r="T52" s="41"/>
      <c r="U52" s="40">
        <f t="shared" si="5"/>
        <v>0</v>
      </c>
      <c r="V52" s="41"/>
      <c r="W52" s="41"/>
      <c r="X52" s="40">
        <f t="shared" si="6"/>
        <v>0</v>
      </c>
      <c r="Y52" s="41"/>
      <c r="Z52" s="41"/>
      <c r="AA52" s="41"/>
      <c r="AB52" s="41"/>
      <c r="AC52" s="41"/>
      <c r="AD52" s="38">
        <f t="shared" si="8"/>
        <v>0</v>
      </c>
      <c r="AE52" s="39"/>
      <c r="AF52" s="39"/>
      <c r="AG52" s="38">
        <f t="shared" si="9"/>
        <v>5000</v>
      </c>
      <c r="AH52" s="39">
        <v>5000</v>
      </c>
      <c r="AI52" s="39"/>
      <c r="AJ52" s="38">
        <f t="shared" si="10"/>
        <v>0</v>
      </c>
      <c r="AK52" s="39"/>
      <c r="AL52" s="39"/>
      <c r="AM52" s="38">
        <f t="shared" si="11"/>
        <v>0</v>
      </c>
      <c r="AN52" s="39"/>
      <c r="AO52" s="39"/>
    </row>
    <row r="53" spans="1:41" ht="45" customHeight="1">
      <c r="A53" s="23">
        <v>110</v>
      </c>
      <c r="B53" s="63" t="s">
        <v>58</v>
      </c>
      <c r="C53" s="40">
        <f t="shared" si="0"/>
        <v>2000</v>
      </c>
      <c r="D53" s="41">
        <v>2000</v>
      </c>
      <c r="E53" s="41"/>
      <c r="F53" s="40">
        <f t="shared" si="1"/>
        <v>800</v>
      </c>
      <c r="G53" s="41">
        <v>800</v>
      </c>
      <c r="H53" s="41"/>
      <c r="I53" s="36">
        <f t="shared" si="7"/>
        <v>6840</v>
      </c>
      <c r="J53" s="41">
        <v>6840</v>
      </c>
      <c r="K53" s="41"/>
      <c r="L53" s="40">
        <f t="shared" si="2"/>
        <v>2072</v>
      </c>
      <c r="M53" s="41">
        <v>2072</v>
      </c>
      <c r="N53" s="41"/>
      <c r="O53" s="40">
        <f t="shared" si="3"/>
        <v>0</v>
      </c>
      <c r="P53" s="41"/>
      <c r="Q53" s="41"/>
      <c r="R53" s="40">
        <f t="shared" si="4"/>
        <v>270</v>
      </c>
      <c r="S53" s="41">
        <v>270</v>
      </c>
      <c r="T53" s="41"/>
      <c r="U53" s="40">
        <f t="shared" si="5"/>
        <v>0</v>
      </c>
      <c r="V53" s="41"/>
      <c r="W53" s="41"/>
      <c r="X53" s="40">
        <f t="shared" si="6"/>
        <v>0</v>
      </c>
      <c r="Y53" s="41"/>
      <c r="Z53" s="41"/>
      <c r="AA53" s="41"/>
      <c r="AB53" s="41"/>
      <c r="AC53" s="41"/>
      <c r="AD53" s="38">
        <f t="shared" si="8"/>
        <v>0</v>
      </c>
      <c r="AE53" s="39"/>
      <c r="AF53" s="39"/>
      <c r="AG53" s="38">
        <f t="shared" si="9"/>
        <v>0</v>
      </c>
      <c r="AH53" s="39"/>
      <c r="AI53" s="39"/>
      <c r="AJ53" s="38">
        <f t="shared" si="10"/>
        <v>0</v>
      </c>
      <c r="AK53" s="39"/>
      <c r="AL53" s="39"/>
      <c r="AM53" s="38">
        <f t="shared" si="11"/>
        <v>0</v>
      </c>
      <c r="AN53" s="39"/>
      <c r="AO53" s="39"/>
    </row>
    <row r="54" spans="1:41" ht="45" customHeight="1">
      <c r="A54" s="23">
        <v>120</v>
      </c>
      <c r="B54" s="63" t="s">
        <v>59</v>
      </c>
      <c r="C54" s="40">
        <f t="shared" si="0"/>
        <v>1200</v>
      </c>
      <c r="D54" s="41">
        <v>1200</v>
      </c>
      <c r="E54" s="41"/>
      <c r="F54" s="40">
        <f t="shared" si="1"/>
        <v>0</v>
      </c>
      <c r="G54" s="41"/>
      <c r="H54" s="41"/>
      <c r="I54" s="36">
        <f t="shared" si="7"/>
        <v>4006</v>
      </c>
      <c r="J54" s="41">
        <v>4006</v>
      </c>
      <c r="K54" s="41"/>
      <c r="L54" s="40">
        <f t="shared" si="2"/>
        <v>989</v>
      </c>
      <c r="M54" s="41">
        <v>989</v>
      </c>
      <c r="N54" s="41"/>
      <c r="O54" s="40">
        <f t="shared" si="3"/>
        <v>0</v>
      </c>
      <c r="P54" s="41"/>
      <c r="Q54" s="41"/>
      <c r="R54" s="40">
        <f t="shared" si="4"/>
        <v>0</v>
      </c>
      <c r="S54" s="41"/>
      <c r="T54" s="41"/>
      <c r="U54" s="40">
        <f t="shared" si="5"/>
        <v>0</v>
      </c>
      <c r="V54" s="41"/>
      <c r="W54" s="41"/>
      <c r="X54" s="40">
        <f t="shared" si="6"/>
        <v>0</v>
      </c>
      <c r="Y54" s="41"/>
      <c r="Z54" s="41"/>
      <c r="AA54" s="41"/>
      <c r="AB54" s="41"/>
      <c r="AC54" s="41"/>
      <c r="AD54" s="38">
        <f t="shared" si="8"/>
        <v>0</v>
      </c>
      <c r="AE54" s="39"/>
      <c r="AF54" s="39"/>
      <c r="AG54" s="38">
        <f t="shared" si="9"/>
        <v>0</v>
      </c>
      <c r="AH54" s="39"/>
      <c r="AI54" s="39"/>
      <c r="AJ54" s="38">
        <f t="shared" si="10"/>
        <v>0</v>
      </c>
      <c r="AK54" s="39"/>
      <c r="AL54" s="39"/>
      <c r="AM54" s="38">
        <f t="shared" si="11"/>
        <v>0</v>
      </c>
      <c r="AN54" s="39"/>
      <c r="AO54" s="39"/>
    </row>
    <row r="55" spans="1:41" ht="45" customHeight="1">
      <c r="A55" s="23">
        <v>999</v>
      </c>
      <c r="B55" s="63" t="s">
        <v>60</v>
      </c>
      <c r="C55" s="40">
        <f t="shared" si="0"/>
        <v>2455</v>
      </c>
      <c r="D55" s="41">
        <v>2455</v>
      </c>
      <c r="E55" s="41"/>
      <c r="F55" s="40">
        <f t="shared" si="1"/>
        <v>0</v>
      </c>
      <c r="G55" s="41"/>
      <c r="H55" s="41"/>
      <c r="I55" s="36">
        <f t="shared" si="7"/>
        <v>3300</v>
      </c>
      <c r="J55" s="41">
        <v>3300</v>
      </c>
      <c r="K55" s="41"/>
      <c r="L55" s="40">
        <f t="shared" si="2"/>
        <v>950</v>
      </c>
      <c r="M55" s="41">
        <v>950</v>
      </c>
      <c r="N55" s="41"/>
      <c r="O55" s="40">
        <f t="shared" si="3"/>
        <v>0</v>
      </c>
      <c r="P55" s="41"/>
      <c r="Q55" s="41"/>
      <c r="R55" s="40">
        <f t="shared" si="4"/>
        <v>2031</v>
      </c>
      <c r="S55" s="41">
        <v>2031</v>
      </c>
      <c r="T55" s="41"/>
      <c r="U55" s="40">
        <f t="shared" si="5"/>
        <v>0</v>
      </c>
      <c r="V55" s="41"/>
      <c r="W55" s="41"/>
      <c r="X55" s="40">
        <f t="shared" si="6"/>
        <v>0</v>
      </c>
      <c r="Y55" s="41"/>
      <c r="Z55" s="41"/>
      <c r="AA55" s="41"/>
      <c r="AB55" s="41"/>
      <c r="AC55" s="41"/>
      <c r="AD55" s="38">
        <f t="shared" si="8"/>
        <v>0</v>
      </c>
      <c r="AE55" s="39"/>
      <c r="AF55" s="39"/>
      <c r="AG55" s="38">
        <f t="shared" si="9"/>
        <v>0</v>
      </c>
      <c r="AH55" s="39"/>
      <c r="AI55" s="39"/>
      <c r="AJ55" s="38">
        <f t="shared" si="10"/>
        <v>0</v>
      </c>
      <c r="AK55" s="39"/>
      <c r="AL55" s="39"/>
      <c r="AM55" s="38">
        <f t="shared" si="11"/>
        <v>0</v>
      </c>
      <c r="AN55" s="39"/>
      <c r="AO55" s="39"/>
    </row>
    <row r="56" spans="1:41" ht="45" customHeight="1">
      <c r="A56" s="23">
        <v>170</v>
      </c>
      <c r="B56" s="64" t="s">
        <v>61</v>
      </c>
      <c r="C56" s="40">
        <f t="shared" si="0"/>
        <v>0</v>
      </c>
      <c r="D56" s="41"/>
      <c r="E56" s="41"/>
      <c r="F56" s="40">
        <f t="shared" si="1"/>
        <v>0</v>
      </c>
      <c r="G56" s="41"/>
      <c r="H56" s="41"/>
      <c r="I56" s="36">
        <f t="shared" si="7"/>
        <v>5754</v>
      </c>
      <c r="J56" s="41"/>
      <c r="K56" s="41">
        <v>5754</v>
      </c>
      <c r="L56" s="40">
        <f t="shared" si="2"/>
        <v>500</v>
      </c>
      <c r="M56" s="41"/>
      <c r="N56" s="41">
        <v>500</v>
      </c>
      <c r="O56" s="40">
        <f t="shared" si="3"/>
        <v>0</v>
      </c>
      <c r="P56" s="41"/>
      <c r="Q56" s="41"/>
      <c r="R56" s="40">
        <f t="shared" si="4"/>
        <v>0</v>
      </c>
      <c r="S56" s="41"/>
      <c r="T56" s="41"/>
      <c r="U56" s="40">
        <f t="shared" si="5"/>
        <v>0</v>
      </c>
      <c r="V56" s="41"/>
      <c r="W56" s="41"/>
      <c r="X56" s="40">
        <f t="shared" si="6"/>
        <v>0</v>
      </c>
      <c r="Y56" s="41"/>
      <c r="Z56" s="41"/>
      <c r="AA56" s="41"/>
      <c r="AB56" s="41"/>
      <c r="AC56" s="41"/>
      <c r="AD56" s="38">
        <f t="shared" si="8"/>
        <v>0</v>
      </c>
      <c r="AE56" s="39"/>
      <c r="AF56" s="39"/>
      <c r="AG56" s="38">
        <f t="shared" si="9"/>
        <v>0</v>
      </c>
      <c r="AH56" s="39"/>
      <c r="AI56" s="39"/>
      <c r="AJ56" s="38">
        <f t="shared" si="10"/>
        <v>0</v>
      </c>
      <c r="AK56" s="39"/>
      <c r="AL56" s="39"/>
      <c r="AM56" s="38">
        <f t="shared" si="11"/>
        <v>0</v>
      </c>
      <c r="AN56" s="39"/>
      <c r="AO56" s="39"/>
    </row>
    <row r="57" spans="1:41" ht="45" customHeight="1">
      <c r="A57" s="23">
        <v>200</v>
      </c>
      <c r="B57" s="43" t="s">
        <v>88</v>
      </c>
      <c r="C57" s="40">
        <f t="shared" si="0"/>
        <v>1304</v>
      </c>
      <c r="D57" s="41"/>
      <c r="E57" s="41">
        <v>1304</v>
      </c>
      <c r="F57" s="40">
        <f t="shared" si="1"/>
        <v>0</v>
      </c>
      <c r="G57" s="41"/>
      <c r="H57" s="41"/>
      <c r="I57" s="36">
        <f t="shared" si="7"/>
        <v>7603</v>
      </c>
      <c r="J57" s="41"/>
      <c r="K57" s="41">
        <v>7603</v>
      </c>
      <c r="L57" s="40">
        <f t="shared" si="2"/>
        <v>300</v>
      </c>
      <c r="M57" s="41"/>
      <c r="N57" s="41">
        <v>300</v>
      </c>
      <c r="O57" s="40">
        <f t="shared" si="3"/>
        <v>0</v>
      </c>
      <c r="P57" s="41"/>
      <c r="Q57" s="41"/>
      <c r="R57" s="40">
        <f t="shared" si="4"/>
        <v>0</v>
      </c>
      <c r="S57" s="41"/>
      <c r="T57" s="41"/>
      <c r="U57" s="40">
        <f t="shared" si="5"/>
        <v>0</v>
      </c>
      <c r="V57" s="41"/>
      <c r="W57" s="41"/>
      <c r="X57" s="40">
        <f t="shared" si="6"/>
        <v>0</v>
      </c>
      <c r="Y57" s="41"/>
      <c r="Z57" s="41"/>
      <c r="AA57" s="41"/>
      <c r="AB57" s="41"/>
      <c r="AC57" s="41"/>
      <c r="AD57" s="38">
        <f t="shared" si="8"/>
        <v>0</v>
      </c>
      <c r="AE57" s="39"/>
      <c r="AF57" s="39"/>
      <c r="AG57" s="38">
        <f t="shared" si="9"/>
        <v>0</v>
      </c>
      <c r="AH57" s="39"/>
      <c r="AI57" s="39"/>
      <c r="AJ57" s="38">
        <f t="shared" si="10"/>
        <v>0</v>
      </c>
      <c r="AK57" s="39"/>
      <c r="AL57" s="39"/>
      <c r="AM57" s="38">
        <f t="shared" si="11"/>
        <v>2000</v>
      </c>
      <c r="AN57" s="39"/>
      <c r="AO57" s="39">
        <v>2000</v>
      </c>
    </row>
    <row r="58" spans="1:41" ht="45" customHeight="1">
      <c r="A58" s="23">
        <v>2160</v>
      </c>
      <c r="B58" s="65" t="s">
        <v>62</v>
      </c>
      <c r="C58" s="40">
        <f t="shared" si="0"/>
        <v>7055</v>
      </c>
      <c r="D58" s="41">
        <v>7055</v>
      </c>
      <c r="E58" s="41"/>
      <c r="F58" s="40">
        <f t="shared" si="1"/>
        <v>3400</v>
      </c>
      <c r="G58" s="41">
        <v>3400</v>
      </c>
      <c r="H58" s="41"/>
      <c r="I58" s="36">
        <f t="shared" si="7"/>
        <v>14595</v>
      </c>
      <c r="J58" s="41">
        <v>13049</v>
      </c>
      <c r="K58" s="41">
        <v>1546</v>
      </c>
      <c r="L58" s="40">
        <f t="shared" si="2"/>
        <v>5600</v>
      </c>
      <c r="M58" s="41">
        <v>5522</v>
      </c>
      <c r="N58" s="41">
        <v>78</v>
      </c>
      <c r="O58" s="40">
        <f t="shared" si="3"/>
        <v>0</v>
      </c>
      <c r="P58" s="41"/>
      <c r="Q58" s="41"/>
      <c r="R58" s="40">
        <f t="shared" si="4"/>
        <v>0</v>
      </c>
      <c r="S58" s="41"/>
      <c r="T58" s="41"/>
      <c r="U58" s="40">
        <f t="shared" si="5"/>
        <v>0</v>
      </c>
      <c r="V58" s="41"/>
      <c r="W58" s="41"/>
      <c r="X58" s="40">
        <f t="shared" si="6"/>
        <v>0</v>
      </c>
      <c r="Y58" s="41"/>
      <c r="Z58" s="41"/>
      <c r="AA58" s="41"/>
      <c r="AB58" s="41"/>
      <c r="AC58" s="41"/>
      <c r="AD58" s="38">
        <f t="shared" si="8"/>
        <v>0</v>
      </c>
      <c r="AE58" s="39"/>
      <c r="AF58" s="39"/>
      <c r="AG58" s="38">
        <f t="shared" si="9"/>
        <v>0</v>
      </c>
      <c r="AH58" s="39"/>
      <c r="AI58" s="39"/>
      <c r="AJ58" s="38">
        <f t="shared" si="10"/>
        <v>0</v>
      </c>
      <c r="AK58" s="39"/>
      <c r="AL58" s="39"/>
      <c r="AM58" s="38">
        <f t="shared" si="11"/>
        <v>0</v>
      </c>
      <c r="AN58" s="39"/>
      <c r="AO58" s="39"/>
    </row>
    <row r="59" spans="1:41" ht="45" customHeight="1">
      <c r="A59" s="23">
        <v>287</v>
      </c>
      <c r="B59" s="63" t="s">
        <v>63</v>
      </c>
      <c r="C59" s="40">
        <f t="shared" si="0"/>
        <v>5020</v>
      </c>
      <c r="D59" s="41">
        <v>5020</v>
      </c>
      <c r="E59" s="41"/>
      <c r="F59" s="40">
        <f t="shared" si="1"/>
        <v>1350</v>
      </c>
      <c r="G59" s="41">
        <v>1350</v>
      </c>
      <c r="H59" s="41"/>
      <c r="I59" s="36">
        <f t="shared" si="7"/>
        <v>11702</v>
      </c>
      <c r="J59" s="41">
        <v>11702</v>
      </c>
      <c r="K59" s="41"/>
      <c r="L59" s="40">
        <f t="shared" si="2"/>
        <v>3000</v>
      </c>
      <c r="M59" s="41">
        <v>3000</v>
      </c>
      <c r="N59" s="41"/>
      <c r="O59" s="40">
        <f t="shared" si="3"/>
        <v>0</v>
      </c>
      <c r="P59" s="41"/>
      <c r="Q59" s="41"/>
      <c r="R59" s="40">
        <f t="shared" si="4"/>
        <v>0</v>
      </c>
      <c r="S59" s="41"/>
      <c r="T59" s="41"/>
      <c r="U59" s="40">
        <f t="shared" si="5"/>
        <v>0</v>
      </c>
      <c r="V59" s="41"/>
      <c r="W59" s="41"/>
      <c r="X59" s="40">
        <f t="shared" si="6"/>
        <v>0</v>
      </c>
      <c r="Y59" s="41"/>
      <c r="Z59" s="41"/>
      <c r="AA59" s="41"/>
      <c r="AB59" s="41"/>
      <c r="AC59" s="41"/>
      <c r="AD59" s="38">
        <f t="shared" si="8"/>
        <v>0</v>
      </c>
      <c r="AE59" s="39"/>
      <c r="AF59" s="39"/>
      <c r="AG59" s="38">
        <f t="shared" si="9"/>
        <v>0</v>
      </c>
      <c r="AH59" s="39"/>
      <c r="AI59" s="39"/>
      <c r="AJ59" s="38">
        <f t="shared" si="10"/>
        <v>0</v>
      </c>
      <c r="AK59" s="39"/>
      <c r="AL59" s="39"/>
      <c r="AM59" s="38">
        <f t="shared" si="11"/>
        <v>0</v>
      </c>
      <c r="AN59" s="39"/>
      <c r="AO59" s="39"/>
    </row>
    <row r="60" spans="1:41" ht="45" customHeight="1">
      <c r="A60" s="23">
        <v>361</v>
      </c>
      <c r="B60" s="63" t="s">
        <v>64</v>
      </c>
      <c r="C60" s="40">
        <f t="shared" si="0"/>
        <v>0</v>
      </c>
      <c r="D60" s="41"/>
      <c r="E60" s="41"/>
      <c r="F60" s="40">
        <f t="shared" si="1"/>
        <v>0</v>
      </c>
      <c r="G60" s="41"/>
      <c r="H60" s="41"/>
      <c r="I60" s="36">
        <f t="shared" si="7"/>
        <v>5162</v>
      </c>
      <c r="J60" s="41">
        <v>4612</v>
      </c>
      <c r="K60" s="41">
        <v>550</v>
      </c>
      <c r="L60" s="40">
        <f t="shared" si="2"/>
        <v>3194</v>
      </c>
      <c r="M60" s="41">
        <v>2900</v>
      </c>
      <c r="N60" s="41">
        <v>294</v>
      </c>
      <c r="O60" s="40">
        <f t="shared" si="3"/>
        <v>0</v>
      </c>
      <c r="P60" s="41"/>
      <c r="Q60" s="41"/>
      <c r="R60" s="40">
        <f t="shared" si="4"/>
        <v>0</v>
      </c>
      <c r="S60" s="41"/>
      <c r="T60" s="41"/>
      <c r="U60" s="40">
        <f t="shared" si="5"/>
        <v>0</v>
      </c>
      <c r="V60" s="41"/>
      <c r="W60" s="41"/>
      <c r="X60" s="40">
        <f t="shared" si="6"/>
        <v>0</v>
      </c>
      <c r="Y60" s="41"/>
      <c r="Z60" s="41"/>
      <c r="AA60" s="41"/>
      <c r="AB60" s="41"/>
      <c r="AC60" s="41"/>
      <c r="AD60" s="38">
        <f t="shared" si="8"/>
        <v>0</v>
      </c>
      <c r="AE60" s="39"/>
      <c r="AF60" s="39"/>
      <c r="AG60" s="38">
        <f t="shared" si="9"/>
        <v>0</v>
      </c>
      <c r="AH60" s="39"/>
      <c r="AI60" s="39"/>
      <c r="AJ60" s="38">
        <f t="shared" si="10"/>
        <v>0</v>
      </c>
      <c r="AK60" s="39"/>
      <c r="AL60" s="39"/>
      <c r="AM60" s="38">
        <f t="shared" si="11"/>
        <v>0</v>
      </c>
      <c r="AN60" s="39"/>
      <c r="AO60" s="39"/>
    </row>
    <row r="61" spans="1:41" ht="45" customHeight="1">
      <c r="A61" s="23">
        <v>961</v>
      </c>
      <c r="B61" s="63" t="s">
        <v>65</v>
      </c>
      <c r="C61" s="40">
        <f t="shared" si="0"/>
        <v>0</v>
      </c>
      <c r="D61" s="41"/>
      <c r="E61" s="41"/>
      <c r="F61" s="40">
        <f t="shared" si="1"/>
        <v>0</v>
      </c>
      <c r="G61" s="41"/>
      <c r="H61" s="41"/>
      <c r="I61" s="36">
        <f t="shared" si="7"/>
        <v>11890</v>
      </c>
      <c r="J61" s="41">
        <v>10394</v>
      </c>
      <c r="K61" s="41">
        <v>1496</v>
      </c>
      <c r="L61" s="40">
        <f t="shared" si="2"/>
        <v>1860</v>
      </c>
      <c r="M61" s="41">
        <v>1850</v>
      </c>
      <c r="N61" s="41">
        <v>10</v>
      </c>
      <c r="O61" s="40">
        <f t="shared" si="3"/>
        <v>0</v>
      </c>
      <c r="P61" s="41"/>
      <c r="Q61" s="41"/>
      <c r="R61" s="40">
        <f t="shared" si="4"/>
        <v>0</v>
      </c>
      <c r="S61" s="41"/>
      <c r="T61" s="41"/>
      <c r="U61" s="40">
        <f t="shared" si="5"/>
        <v>0</v>
      </c>
      <c r="V61" s="41"/>
      <c r="W61" s="41"/>
      <c r="X61" s="40">
        <f t="shared" si="6"/>
        <v>0</v>
      </c>
      <c r="Y61" s="41"/>
      <c r="Z61" s="41"/>
      <c r="AA61" s="41"/>
      <c r="AB61" s="41"/>
      <c r="AC61" s="41"/>
      <c r="AD61" s="38">
        <f t="shared" si="8"/>
        <v>0</v>
      </c>
      <c r="AE61" s="39"/>
      <c r="AF61" s="39"/>
      <c r="AG61" s="38">
        <f t="shared" si="9"/>
        <v>0</v>
      </c>
      <c r="AH61" s="39"/>
      <c r="AI61" s="39"/>
      <c r="AJ61" s="38">
        <f t="shared" si="10"/>
        <v>0</v>
      </c>
      <c r="AK61" s="39"/>
      <c r="AL61" s="39"/>
      <c r="AM61" s="38">
        <f t="shared" si="11"/>
        <v>0</v>
      </c>
      <c r="AN61" s="39"/>
      <c r="AO61" s="39"/>
    </row>
    <row r="62" spans="1:41" ht="45" customHeight="1">
      <c r="A62" s="23">
        <v>112</v>
      </c>
      <c r="B62" s="63" t="s">
        <v>66</v>
      </c>
      <c r="C62" s="40">
        <f t="shared" si="0"/>
        <v>4500</v>
      </c>
      <c r="D62" s="41">
        <v>4500</v>
      </c>
      <c r="E62" s="41"/>
      <c r="F62" s="40">
        <f t="shared" si="1"/>
        <v>5200</v>
      </c>
      <c r="G62" s="41">
        <v>5200</v>
      </c>
      <c r="H62" s="41"/>
      <c r="I62" s="36">
        <f t="shared" si="7"/>
        <v>8328</v>
      </c>
      <c r="J62" s="41">
        <v>8328</v>
      </c>
      <c r="K62" s="41"/>
      <c r="L62" s="40">
        <f t="shared" si="2"/>
        <v>3850</v>
      </c>
      <c r="M62" s="41">
        <v>3850</v>
      </c>
      <c r="N62" s="41"/>
      <c r="O62" s="40">
        <f t="shared" si="3"/>
        <v>0</v>
      </c>
      <c r="P62" s="41"/>
      <c r="Q62" s="41"/>
      <c r="R62" s="40">
        <f t="shared" si="4"/>
        <v>0</v>
      </c>
      <c r="S62" s="41"/>
      <c r="T62" s="41"/>
      <c r="U62" s="40">
        <f t="shared" si="5"/>
        <v>0</v>
      </c>
      <c r="V62" s="41"/>
      <c r="W62" s="41"/>
      <c r="X62" s="40">
        <f t="shared" si="6"/>
        <v>0</v>
      </c>
      <c r="Y62" s="41"/>
      <c r="Z62" s="41"/>
      <c r="AA62" s="41"/>
      <c r="AB62" s="41"/>
      <c r="AC62" s="41"/>
      <c r="AD62" s="38">
        <f t="shared" si="8"/>
        <v>0</v>
      </c>
      <c r="AE62" s="39"/>
      <c r="AF62" s="39"/>
      <c r="AG62" s="38">
        <f t="shared" si="9"/>
        <v>0</v>
      </c>
      <c r="AH62" s="39"/>
      <c r="AI62" s="39"/>
      <c r="AJ62" s="38">
        <f t="shared" si="10"/>
        <v>0</v>
      </c>
      <c r="AK62" s="39"/>
      <c r="AL62" s="39"/>
      <c r="AM62" s="38">
        <f t="shared" si="11"/>
        <v>0</v>
      </c>
      <c r="AN62" s="39"/>
      <c r="AO62" s="39"/>
    </row>
    <row r="63" spans="1:41" ht="45" customHeight="1">
      <c r="A63" s="23">
        <v>2144</v>
      </c>
      <c r="B63" s="63" t="s">
        <v>67</v>
      </c>
      <c r="C63" s="40">
        <f t="shared" si="0"/>
        <v>13500</v>
      </c>
      <c r="D63" s="41">
        <v>13500</v>
      </c>
      <c r="E63" s="41"/>
      <c r="F63" s="40">
        <f t="shared" si="1"/>
        <v>9840</v>
      </c>
      <c r="G63" s="41">
        <v>9840</v>
      </c>
      <c r="H63" s="41"/>
      <c r="I63" s="36">
        <f t="shared" si="7"/>
        <v>11870</v>
      </c>
      <c r="J63" s="41">
        <v>11870</v>
      </c>
      <c r="K63" s="41"/>
      <c r="L63" s="40">
        <f t="shared" si="2"/>
        <v>3700</v>
      </c>
      <c r="M63" s="41">
        <v>3700</v>
      </c>
      <c r="N63" s="41"/>
      <c r="O63" s="40">
        <f t="shared" si="3"/>
        <v>0</v>
      </c>
      <c r="P63" s="41"/>
      <c r="Q63" s="41"/>
      <c r="R63" s="40">
        <f t="shared" si="4"/>
        <v>0</v>
      </c>
      <c r="S63" s="41"/>
      <c r="T63" s="41"/>
      <c r="U63" s="40">
        <f t="shared" si="5"/>
        <v>0</v>
      </c>
      <c r="V63" s="41"/>
      <c r="W63" s="41"/>
      <c r="X63" s="40">
        <f t="shared" si="6"/>
        <v>0</v>
      </c>
      <c r="Y63" s="41"/>
      <c r="Z63" s="41"/>
      <c r="AA63" s="41"/>
      <c r="AB63" s="41"/>
      <c r="AC63" s="41"/>
      <c r="AD63" s="38">
        <f t="shared" si="8"/>
        <v>0</v>
      </c>
      <c r="AE63" s="39"/>
      <c r="AF63" s="39"/>
      <c r="AG63" s="38">
        <f t="shared" si="9"/>
        <v>0</v>
      </c>
      <c r="AH63" s="39"/>
      <c r="AI63" s="39"/>
      <c r="AJ63" s="38">
        <f t="shared" si="10"/>
        <v>0</v>
      </c>
      <c r="AK63" s="39"/>
      <c r="AL63" s="39"/>
      <c r="AM63" s="38">
        <f t="shared" si="11"/>
        <v>0</v>
      </c>
      <c r="AN63" s="39"/>
      <c r="AO63" s="39"/>
    </row>
    <row r="64" spans="1:41" ht="45" customHeight="1">
      <c r="A64" s="23">
        <v>2150</v>
      </c>
      <c r="B64" s="63" t="s">
        <v>68</v>
      </c>
      <c r="C64" s="40">
        <f t="shared" si="0"/>
        <v>2300</v>
      </c>
      <c r="D64" s="41"/>
      <c r="E64" s="41">
        <v>2300</v>
      </c>
      <c r="F64" s="40">
        <f t="shared" si="1"/>
        <v>0</v>
      </c>
      <c r="G64" s="41"/>
      <c r="H64" s="41"/>
      <c r="I64" s="36">
        <f t="shared" si="7"/>
        <v>6330</v>
      </c>
      <c r="J64" s="41"/>
      <c r="K64" s="41">
        <v>6330</v>
      </c>
      <c r="L64" s="40">
        <f t="shared" si="2"/>
        <v>730</v>
      </c>
      <c r="M64" s="41"/>
      <c r="N64" s="41">
        <v>730</v>
      </c>
      <c r="O64" s="40">
        <f t="shared" si="3"/>
        <v>0</v>
      </c>
      <c r="P64" s="41"/>
      <c r="Q64" s="41"/>
      <c r="R64" s="40">
        <f t="shared" si="4"/>
        <v>0</v>
      </c>
      <c r="S64" s="41"/>
      <c r="T64" s="41"/>
      <c r="U64" s="40">
        <f t="shared" si="5"/>
        <v>0</v>
      </c>
      <c r="V64" s="41"/>
      <c r="W64" s="41"/>
      <c r="X64" s="40">
        <f t="shared" si="6"/>
        <v>0</v>
      </c>
      <c r="Y64" s="41"/>
      <c r="Z64" s="41"/>
      <c r="AA64" s="41"/>
      <c r="AB64" s="41"/>
      <c r="AC64" s="41"/>
      <c r="AD64" s="38">
        <f t="shared" si="8"/>
        <v>0</v>
      </c>
      <c r="AE64" s="39"/>
      <c r="AF64" s="39"/>
      <c r="AG64" s="38">
        <f t="shared" si="9"/>
        <v>0</v>
      </c>
      <c r="AH64" s="39"/>
      <c r="AI64" s="39"/>
      <c r="AJ64" s="38">
        <f t="shared" si="10"/>
        <v>0</v>
      </c>
      <c r="AK64" s="39"/>
      <c r="AL64" s="39"/>
      <c r="AM64" s="38">
        <f t="shared" si="11"/>
        <v>420</v>
      </c>
      <c r="AN64" s="39"/>
      <c r="AO64" s="39">
        <v>420</v>
      </c>
    </row>
    <row r="65" spans="1:41" ht="45" customHeight="1">
      <c r="A65" s="23">
        <v>331</v>
      </c>
      <c r="B65" s="63" t="s">
        <v>69</v>
      </c>
      <c r="C65" s="40">
        <f t="shared" si="0"/>
        <v>0</v>
      </c>
      <c r="D65" s="41"/>
      <c r="E65" s="41"/>
      <c r="F65" s="40">
        <f t="shared" si="1"/>
        <v>0</v>
      </c>
      <c r="G65" s="41"/>
      <c r="H65" s="41"/>
      <c r="I65" s="36">
        <f t="shared" si="7"/>
        <v>360</v>
      </c>
      <c r="J65" s="41"/>
      <c r="K65" s="41">
        <v>360</v>
      </c>
      <c r="L65" s="40">
        <f t="shared" si="2"/>
        <v>450</v>
      </c>
      <c r="M65" s="41"/>
      <c r="N65" s="41">
        <v>450</v>
      </c>
      <c r="O65" s="40">
        <f t="shared" si="3"/>
        <v>0</v>
      </c>
      <c r="P65" s="41"/>
      <c r="Q65" s="41"/>
      <c r="R65" s="40">
        <f t="shared" si="4"/>
        <v>0</v>
      </c>
      <c r="S65" s="41"/>
      <c r="T65" s="41"/>
      <c r="U65" s="40">
        <f t="shared" si="5"/>
        <v>0</v>
      </c>
      <c r="V65" s="41"/>
      <c r="W65" s="41"/>
      <c r="X65" s="40">
        <f t="shared" si="6"/>
        <v>0</v>
      </c>
      <c r="Y65" s="41"/>
      <c r="Z65" s="41"/>
      <c r="AA65" s="41"/>
      <c r="AB65" s="41"/>
      <c r="AC65" s="41"/>
      <c r="AD65" s="38">
        <f t="shared" si="8"/>
        <v>0</v>
      </c>
      <c r="AE65" s="39"/>
      <c r="AF65" s="39"/>
      <c r="AG65" s="38">
        <f t="shared" si="9"/>
        <v>0</v>
      </c>
      <c r="AH65" s="39"/>
      <c r="AI65" s="39"/>
      <c r="AJ65" s="38">
        <f t="shared" si="10"/>
        <v>0</v>
      </c>
      <c r="AK65" s="39"/>
      <c r="AL65" s="39"/>
      <c r="AM65" s="38">
        <f t="shared" si="11"/>
        <v>0</v>
      </c>
      <c r="AN65" s="39"/>
      <c r="AO65" s="39"/>
    </row>
    <row r="66" spans="1:41" ht="45" customHeight="1">
      <c r="A66" s="23">
        <v>555</v>
      </c>
      <c r="B66" s="63" t="s">
        <v>70</v>
      </c>
      <c r="C66" s="40">
        <f t="shared" si="0"/>
        <v>4000</v>
      </c>
      <c r="D66" s="41">
        <v>4000</v>
      </c>
      <c r="E66" s="41"/>
      <c r="F66" s="40">
        <f t="shared" si="1"/>
        <v>0</v>
      </c>
      <c r="G66" s="41"/>
      <c r="H66" s="41"/>
      <c r="I66" s="36">
        <f t="shared" si="7"/>
        <v>15789</v>
      </c>
      <c r="J66" s="41">
        <v>15789</v>
      </c>
      <c r="K66" s="41"/>
      <c r="L66" s="40">
        <f t="shared" si="2"/>
        <v>1800</v>
      </c>
      <c r="M66" s="41">
        <v>1800</v>
      </c>
      <c r="N66" s="41"/>
      <c r="O66" s="40">
        <f t="shared" si="3"/>
        <v>0</v>
      </c>
      <c r="P66" s="41"/>
      <c r="Q66" s="41"/>
      <c r="R66" s="40">
        <f t="shared" si="4"/>
        <v>800</v>
      </c>
      <c r="S66" s="41">
        <v>800</v>
      </c>
      <c r="T66" s="41"/>
      <c r="U66" s="40">
        <f t="shared" si="5"/>
        <v>0</v>
      </c>
      <c r="V66" s="41"/>
      <c r="W66" s="41"/>
      <c r="X66" s="40">
        <f t="shared" si="6"/>
        <v>0</v>
      </c>
      <c r="Y66" s="41"/>
      <c r="Z66" s="41"/>
      <c r="AA66" s="41"/>
      <c r="AB66" s="41"/>
      <c r="AC66" s="41"/>
      <c r="AD66" s="38">
        <f t="shared" si="8"/>
        <v>1958</v>
      </c>
      <c r="AE66" s="39">
        <f>390+1472</f>
        <v>1862</v>
      </c>
      <c r="AF66" s="39">
        <v>96</v>
      </c>
      <c r="AG66" s="38">
        <f t="shared" si="9"/>
        <v>4500</v>
      </c>
      <c r="AH66" s="39">
        <v>4500</v>
      </c>
      <c r="AI66" s="39"/>
      <c r="AJ66" s="38">
        <f t="shared" si="10"/>
        <v>0</v>
      </c>
      <c r="AK66" s="39"/>
      <c r="AL66" s="39"/>
      <c r="AM66" s="38">
        <f t="shared" si="11"/>
        <v>0</v>
      </c>
      <c r="AN66" s="39"/>
      <c r="AO66" s="39"/>
    </row>
    <row r="67" spans="1:41" ht="45" customHeight="1">
      <c r="A67" s="23">
        <v>100</v>
      </c>
      <c r="B67" s="63" t="s">
        <v>71</v>
      </c>
      <c r="C67" s="40">
        <f t="shared" si="0"/>
        <v>1469</v>
      </c>
      <c r="D67" s="41">
        <v>1469</v>
      </c>
      <c r="E67" s="41"/>
      <c r="F67" s="40">
        <f t="shared" si="1"/>
        <v>0</v>
      </c>
      <c r="G67" s="41"/>
      <c r="H67" s="41"/>
      <c r="I67" s="36">
        <f t="shared" si="7"/>
        <v>4316</v>
      </c>
      <c r="J67" s="41">
        <v>2605</v>
      </c>
      <c r="K67" s="41">
        <v>1711</v>
      </c>
      <c r="L67" s="40">
        <f t="shared" si="2"/>
        <v>1752</v>
      </c>
      <c r="M67" s="41">
        <v>1752</v>
      </c>
      <c r="N67" s="41"/>
      <c r="O67" s="40">
        <f t="shared" si="3"/>
        <v>0</v>
      </c>
      <c r="P67" s="41"/>
      <c r="Q67" s="41"/>
      <c r="R67" s="40">
        <f t="shared" si="4"/>
        <v>1300</v>
      </c>
      <c r="S67" s="41">
        <v>1300</v>
      </c>
      <c r="T67" s="41"/>
      <c r="U67" s="40">
        <f t="shared" si="5"/>
        <v>0</v>
      </c>
      <c r="V67" s="41"/>
      <c r="W67" s="41"/>
      <c r="X67" s="40">
        <f t="shared" si="6"/>
        <v>0</v>
      </c>
      <c r="Y67" s="41"/>
      <c r="Z67" s="41"/>
      <c r="AA67" s="41"/>
      <c r="AB67" s="41"/>
      <c r="AC67" s="41"/>
      <c r="AD67" s="38">
        <f t="shared" si="8"/>
        <v>0</v>
      </c>
      <c r="AE67" s="39"/>
      <c r="AF67" s="39"/>
      <c r="AG67" s="38">
        <f t="shared" si="9"/>
        <v>0</v>
      </c>
      <c r="AH67" s="39"/>
      <c r="AI67" s="39"/>
      <c r="AJ67" s="38">
        <f t="shared" si="10"/>
        <v>0</v>
      </c>
      <c r="AK67" s="39"/>
      <c r="AL67" s="39"/>
      <c r="AM67" s="38">
        <f t="shared" si="11"/>
        <v>0</v>
      </c>
      <c r="AN67" s="39"/>
      <c r="AO67" s="39"/>
    </row>
    <row r="68" spans="1:41" ht="52.5" customHeight="1">
      <c r="A68" s="23">
        <v>30</v>
      </c>
      <c r="B68" s="63" t="s">
        <v>72</v>
      </c>
      <c r="C68" s="40">
        <f t="shared" si="0"/>
        <v>1500</v>
      </c>
      <c r="D68" s="41"/>
      <c r="E68" s="41">
        <v>1500</v>
      </c>
      <c r="F68" s="40">
        <f t="shared" si="1"/>
        <v>1700</v>
      </c>
      <c r="G68" s="41"/>
      <c r="H68" s="41">
        <v>1700</v>
      </c>
      <c r="I68" s="36">
        <f t="shared" si="7"/>
        <v>3309</v>
      </c>
      <c r="J68" s="41"/>
      <c r="K68" s="41">
        <v>3309</v>
      </c>
      <c r="L68" s="40">
        <f t="shared" si="2"/>
        <v>60</v>
      </c>
      <c r="M68" s="41"/>
      <c r="N68" s="41">
        <v>60</v>
      </c>
      <c r="O68" s="40">
        <f t="shared" si="3"/>
        <v>0</v>
      </c>
      <c r="P68" s="41"/>
      <c r="Q68" s="41"/>
      <c r="R68" s="40">
        <f t="shared" si="4"/>
        <v>0</v>
      </c>
      <c r="S68" s="41"/>
      <c r="T68" s="41"/>
      <c r="U68" s="40">
        <f t="shared" si="5"/>
        <v>0</v>
      </c>
      <c r="V68" s="41"/>
      <c r="W68" s="41"/>
      <c r="X68" s="40">
        <f t="shared" si="6"/>
        <v>0</v>
      </c>
      <c r="Y68" s="41"/>
      <c r="Z68" s="41"/>
      <c r="AA68" s="41"/>
      <c r="AB68" s="41"/>
      <c r="AC68" s="41"/>
      <c r="AD68" s="38">
        <f t="shared" si="8"/>
        <v>0</v>
      </c>
      <c r="AE68" s="39"/>
      <c r="AF68" s="39"/>
      <c r="AG68" s="38">
        <f t="shared" si="9"/>
        <v>0</v>
      </c>
      <c r="AH68" s="39"/>
      <c r="AI68" s="39"/>
      <c r="AJ68" s="38">
        <f t="shared" si="10"/>
        <v>0</v>
      </c>
      <c r="AK68" s="39"/>
      <c r="AL68" s="39"/>
      <c r="AM68" s="38">
        <f t="shared" si="11"/>
        <v>200</v>
      </c>
      <c r="AN68" s="39"/>
      <c r="AO68" s="39">
        <v>200</v>
      </c>
    </row>
    <row r="69" spans="1:41" ht="71.25" customHeight="1">
      <c r="A69" s="23">
        <v>160</v>
      </c>
      <c r="B69" s="63" t="s">
        <v>90</v>
      </c>
      <c r="C69" s="40">
        <f t="shared" si="0"/>
        <v>0</v>
      </c>
      <c r="D69" s="41"/>
      <c r="E69" s="41"/>
      <c r="F69" s="40">
        <f t="shared" si="1"/>
        <v>0</v>
      </c>
      <c r="G69" s="41"/>
      <c r="H69" s="41"/>
      <c r="I69" s="36">
        <f t="shared" si="7"/>
        <v>0</v>
      </c>
      <c r="J69" s="41"/>
      <c r="K69" s="41"/>
      <c r="L69" s="40">
        <f t="shared" si="2"/>
        <v>0</v>
      </c>
      <c r="M69" s="41"/>
      <c r="N69" s="41"/>
      <c r="O69" s="40">
        <f t="shared" si="3"/>
        <v>0</v>
      </c>
      <c r="P69" s="41"/>
      <c r="Q69" s="41"/>
      <c r="R69" s="40">
        <f t="shared" si="4"/>
        <v>0</v>
      </c>
      <c r="S69" s="41"/>
      <c r="T69" s="41"/>
      <c r="U69" s="40">
        <f t="shared" si="5"/>
        <v>0</v>
      </c>
      <c r="V69" s="41"/>
      <c r="W69" s="41"/>
      <c r="X69" s="40">
        <f t="shared" si="6"/>
        <v>0</v>
      </c>
      <c r="Y69" s="41"/>
      <c r="Z69" s="41"/>
      <c r="AA69" s="41"/>
      <c r="AB69" s="41">
        <v>2771</v>
      </c>
      <c r="AC69" s="41">
        <v>1389</v>
      </c>
      <c r="AD69" s="38">
        <f t="shared" si="8"/>
        <v>0</v>
      </c>
      <c r="AE69" s="39"/>
      <c r="AF69" s="39"/>
      <c r="AG69" s="38">
        <f t="shared" si="9"/>
        <v>0</v>
      </c>
      <c r="AH69" s="39"/>
      <c r="AI69" s="39"/>
      <c r="AJ69" s="38">
        <f t="shared" si="10"/>
        <v>0</v>
      </c>
      <c r="AK69" s="39"/>
      <c r="AL69" s="39"/>
      <c r="AM69" s="38">
        <f t="shared" si="11"/>
        <v>0</v>
      </c>
      <c r="AN69" s="39"/>
      <c r="AO69" s="39"/>
    </row>
    <row r="70" spans="1:41" ht="45" customHeight="1">
      <c r="A70" s="23">
        <v>329</v>
      </c>
      <c r="B70" s="63" t="s">
        <v>73</v>
      </c>
      <c r="C70" s="40">
        <f t="shared" si="0"/>
        <v>18000</v>
      </c>
      <c r="D70" s="45">
        <v>18000</v>
      </c>
      <c r="E70" s="41"/>
      <c r="F70" s="40">
        <f t="shared" si="1"/>
        <v>11000</v>
      </c>
      <c r="G70" s="41">
        <v>11000</v>
      </c>
      <c r="H70" s="41"/>
      <c r="I70" s="36">
        <f t="shared" si="7"/>
        <v>10448</v>
      </c>
      <c r="J70" s="41">
        <v>10448</v>
      </c>
      <c r="K70" s="41"/>
      <c r="L70" s="40">
        <f t="shared" si="2"/>
        <v>7200</v>
      </c>
      <c r="M70" s="41">
        <v>7200</v>
      </c>
      <c r="N70" s="41"/>
      <c r="O70" s="40">
        <f t="shared" si="3"/>
        <v>1712</v>
      </c>
      <c r="P70" s="41">
        <v>1712</v>
      </c>
      <c r="Q70" s="41"/>
      <c r="R70" s="40">
        <f t="shared" si="4"/>
        <v>5416</v>
      </c>
      <c r="S70" s="41">
        <v>5416</v>
      </c>
      <c r="T70" s="41"/>
      <c r="U70" s="40">
        <f t="shared" si="5"/>
        <v>1000</v>
      </c>
      <c r="V70" s="41">
        <v>1000</v>
      </c>
      <c r="W70" s="41"/>
      <c r="X70" s="40">
        <f t="shared" si="6"/>
        <v>2000</v>
      </c>
      <c r="Y70" s="41">
        <v>2000</v>
      </c>
      <c r="Z70" s="41"/>
      <c r="AA70" s="41"/>
      <c r="AB70" s="41"/>
      <c r="AC70" s="41"/>
      <c r="AD70" s="38">
        <f t="shared" si="8"/>
        <v>0</v>
      </c>
      <c r="AE70" s="39"/>
      <c r="AF70" s="39"/>
      <c r="AG70" s="38">
        <f t="shared" si="9"/>
        <v>0</v>
      </c>
      <c r="AH70" s="39"/>
      <c r="AI70" s="39"/>
      <c r="AJ70" s="38">
        <f t="shared" si="10"/>
        <v>0</v>
      </c>
      <c r="AK70" s="39"/>
      <c r="AL70" s="39"/>
      <c r="AM70" s="38">
        <f t="shared" si="11"/>
        <v>0</v>
      </c>
      <c r="AN70" s="39"/>
      <c r="AO70" s="39"/>
    </row>
    <row r="71" spans="1:41" ht="54" customHeight="1">
      <c r="A71" s="23">
        <v>40</v>
      </c>
      <c r="B71" s="63" t="s">
        <v>74</v>
      </c>
      <c r="C71" s="40">
        <f t="shared" ref="C71:C82" si="12">D71+E71</f>
        <v>3443</v>
      </c>
      <c r="D71" s="41">
        <v>3443</v>
      </c>
      <c r="E71" s="41"/>
      <c r="F71" s="40">
        <f t="shared" ref="F71:F82" si="13">G71+H71</f>
        <v>0</v>
      </c>
      <c r="G71" s="41"/>
      <c r="H71" s="41"/>
      <c r="I71" s="36">
        <f t="shared" si="7"/>
        <v>3385</v>
      </c>
      <c r="J71" s="41">
        <v>3385</v>
      </c>
      <c r="K71" s="41"/>
      <c r="L71" s="40">
        <f t="shared" ref="L71:L82" si="14">M71+N71</f>
        <v>600</v>
      </c>
      <c r="M71" s="41">
        <v>600</v>
      </c>
      <c r="N71" s="41"/>
      <c r="O71" s="40">
        <f t="shared" ref="O71:O82" si="15">P71+Q71</f>
        <v>0</v>
      </c>
      <c r="P71" s="41"/>
      <c r="Q71" s="41"/>
      <c r="R71" s="40">
        <f t="shared" ref="R71:R82" si="16">S71+T71</f>
        <v>0</v>
      </c>
      <c r="S71" s="41"/>
      <c r="T71" s="41"/>
      <c r="U71" s="40">
        <f t="shared" ref="U71:U82" si="17">V71+W71</f>
        <v>0</v>
      </c>
      <c r="V71" s="41"/>
      <c r="W71" s="41"/>
      <c r="X71" s="40">
        <f t="shared" ref="X71:X82" si="18">Y71+Z71</f>
        <v>0</v>
      </c>
      <c r="Y71" s="41"/>
      <c r="Z71" s="41"/>
      <c r="AA71" s="41"/>
      <c r="AB71" s="41"/>
      <c r="AC71" s="41"/>
      <c r="AD71" s="38">
        <f t="shared" si="8"/>
        <v>0</v>
      </c>
      <c r="AE71" s="39"/>
      <c r="AF71" s="39"/>
      <c r="AG71" s="38">
        <f t="shared" si="9"/>
        <v>0</v>
      </c>
      <c r="AH71" s="39"/>
      <c r="AI71" s="39"/>
      <c r="AJ71" s="38">
        <f t="shared" si="10"/>
        <v>0</v>
      </c>
      <c r="AK71" s="39"/>
      <c r="AL71" s="39"/>
      <c r="AM71" s="38">
        <f t="shared" si="11"/>
        <v>0</v>
      </c>
      <c r="AN71" s="39"/>
      <c r="AO71" s="39"/>
    </row>
    <row r="72" spans="1:41" ht="121.5" customHeight="1">
      <c r="A72" s="23">
        <v>85</v>
      </c>
      <c r="B72" s="63" t="s">
        <v>75</v>
      </c>
      <c r="C72" s="40">
        <f t="shared" si="12"/>
        <v>1000</v>
      </c>
      <c r="D72" s="41">
        <v>990</v>
      </c>
      <c r="E72" s="41">
        <v>10</v>
      </c>
      <c r="F72" s="40">
        <f t="shared" si="13"/>
        <v>1200</v>
      </c>
      <c r="G72" s="41">
        <v>1160</v>
      </c>
      <c r="H72" s="41">
        <v>40</v>
      </c>
      <c r="I72" s="36">
        <f t="shared" ref="I72:I83" si="19">J72+K72</f>
        <v>2877</v>
      </c>
      <c r="J72" s="41">
        <v>2877</v>
      </c>
      <c r="K72" s="41"/>
      <c r="L72" s="40">
        <f t="shared" si="14"/>
        <v>280</v>
      </c>
      <c r="M72" s="41">
        <v>280</v>
      </c>
      <c r="N72" s="41"/>
      <c r="O72" s="40">
        <f t="shared" si="15"/>
        <v>1000</v>
      </c>
      <c r="P72" s="41">
        <v>1000</v>
      </c>
      <c r="Q72" s="41"/>
      <c r="R72" s="40">
        <f t="shared" si="16"/>
        <v>2100</v>
      </c>
      <c r="S72" s="41">
        <v>2100</v>
      </c>
      <c r="T72" s="41"/>
      <c r="U72" s="40">
        <f t="shared" si="17"/>
        <v>3500</v>
      </c>
      <c r="V72" s="41">
        <v>3480</v>
      </c>
      <c r="W72" s="41">
        <v>20</v>
      </c>
      <c r="X72" s="40">
        <f t="shared" si="18"/>
        <v>200</v>
      </c>
      <c r="Y72" s="41">
        <v>160</v>
      </c>
      <c r="Z72" s="41">
        <v>40</v>
      </c>
      <c r="AA72" s="41"/>
      <c r="AB72" s="41"/>
      <c r="AC72" s="41"/>
      <c r="AD72" s="38">
        <f t="shared" ref="AD72:AD87" si="20">AE72+AF72</f>
        <v>0</v>
      </c>
      <c r="AE72" s="39"/>
      <c r="AF72" s="39"/>
      <c r="AG72" s="38">
        <f t="shared" ref="AG72:AG87" si="21">AH72+AI72</f>
        <v>0</v>
      </c>
      <c r="AH72" s="39"/>
      <c r="AI72" s="39"/>
      <c r="AJ72" s="38">
        <f t="shared" ref="AJ72:AJ87" si="22">AK72+AL72</f>
        <v>0</v>
      </c>
      <c r="AK72" s="39"/>
      <c r="AL72" s="39"/>
      <c r="AM72" s="38">
        <f t="shared" ref="AM72:AM87" si="23">AN72+AO72</f>
        <v>0</v>
      </c>
      <c r="AN72" s="39"/>
      <c r="AO72" s="39"/>
    </row>
    <row r="73" spans="1:41" ht="70.5" customHeight="1">
      <c r="A73" s="23">
        <v>420</v>
      </c>
      <c r="B73" s="63" t="s">
        <v>76</v>
      </c>
      <c r="C73" s="40">
        <f t="shared" si="12"/>
        <v>1100</v>
      </c>
      <c r="D73" s="41">
        <v>1100</v>
      </c>
      <c r="E73" s="41"/>
      <c r="F73" s="40">
        <f t="shared" si="13"/>
        <v>0</v>
      </c>
      <c r="G73" s="41"/>
      <c r="H73" s="41"/>
      <c r="I73" s="36">
        <f t="shared" si="19"/>
        <v>1962</v>
      </c>
      <c r="J73" s="41">
        <v>1962</v>
      </c>
      <c r="K73" s="41"/>
      <c r="L73" s="40">
        <f t="shared" si="14"/>
        <v>900</v>
      </c>
      <c r="M73" s="41">
        <v>900</v>
      </c>
      <c r="N73" s="41"/>
      <c r="O73" s="40">
        <f t="shared" si="15"/>
        <v>0</v>
      </c>
      <c r="P73" s="41"/>
      <c r="Q73" s="41"/>
      <c r="R73" s="40">
        <f t="shared" si="16"/>
        <v>0</v>
      </c>
      <c r="S73" s="41"/>
      <c r="T73" s="41"/>
      <c r="U73" s="40">
        <f t="shared" si="17"/>
        <v>0</v>
      </c>
      <c r="V73" s="41"/>
      <c r="W73" s="41"/>
      <c r="X73" s="40">
        <f t="shared" si="18"/>
        <v>0</v>
      </c>
      <c r="Y73" s="41"/>
      <c r="Z73" s="41"/>
      <c r="AA73" s="41"/>
      <c r="AB73" s="41"/>
      <c r="AC73" s="41"/>
      <c r="AD73" s="38">
        <f t="shared" si="20"/>
        <v>0</v>
      </c>
      <c r="AE73" s="39"/>
      <c r="AF73" s="39"/>
      <c r="AG73" s="38">
        <f t="shared" si="21"/>
        <v>0</v>
      </c>
      <c r="AH73" s="39"/>
      <c r="AI73" s="39"/>
      <c r="AJ73" s="38">
        <f t="shared" si="22"/>
        <v>0</v>
      </c>
      <c r="AK73" s="39"/>
      <c r="AL73" s="39"/>
      <c r="AM73" s="38">
        <f t="shared" si="23"/>
        <v>0</v>
      </c>
      <c r="AN73" s="39"/>
      <c r="AO73" s="39"/>
    </row>
    <row r="74" spans="1:41" ht="72.75" customHeight="1">
      <c r="A74" s="23">
        <v>235</v>
      </c>
      <c r="B74" s="63" t="s">
        <v>77</v>
      </c>
      <c r="C74" s="40">
        <f t="shared" si="12"/>
        <v>0</v>
      </c>
      <c r="D74" s="41"/>
      <c r="E74" s="41"/>
      <c r="F74" s="40">
        <f t="shared" si="13"/>
        <v>0</v>
      </c>
      <c r="G74" s="41"/>
      <c r="H74" s="41"/>
      <c r="I74" s="36">
        <f t="shared" si="19"/>
        <v>5</v>
      </c>
      <c r="J74" s="41">
        <v>5</v>
      </c>
      <c r="K74" s="41"/>
      <c r="L74" s="40">
        <f t="shared" si="14"/>
        <v>10</v>
      </c>
      <c r="M74" s="41">
        <v>10</v>
      </c>
      <c r="N74" s="41"/>
      <c r="O74" s="40">
        <f t="shared" si="15"/>
        <v>0</v>
      </c>
      <c r="P74" s="41"/>
      <c r="Q74" s="41"/>
      <c r="R74" s="40">
        <f t="shared" si="16"/>
        <v>0</v>
      </c>
      <c r="S74" s="41"/>
      <c r="T74" s="41"/>
      <c r="U74" s="40">
        <f t="shared" si="17"/>
        <v>0</v>
      </c>
      <c r="V74" s="41"/>
      <c r="W74" s="41"/>
      <c r="X74" s="40">
        <f t="shared" si="18"/>
        <v>0</v>
      </c>
      <c r="Y74" s="41"/>
      <c r="Z74" s="41"/>
      <c r="AA74" s="41"/>
      <c r="AB74" s="41"/>
      <c r="AC74" s="41"/>
      <c r="AD74" s="38">
        <f t="shared" si="20"/>
        <v>0</v>
      </c>
      <c r="AE74" s="39"/>
      <c r="AF74" s="39"/>
      <c r="AG74" s="38">
        <f t="shared" si="21"/>
        <v>0</v>
      </c>
      <c r="AH74" s="39"/>
      <c r="AI74" s="39"/>
      <c r="AJ74" s="38">
        <f t="shared" si="22"/>
        <v>0</v>
      </c>
      <c r="AK74" s="39"/>
      <c r="AL74" s="39"/>
      <c r="AM74" s="38">
        <f t="shared" si="23"/>
        <v>0</v>
      </c>
      <c r="AN74" s="39"/>
      <c r="AO74" s="39"/>
    </row>
    <row r="75" spans="1:41" ht="45" customHeight="1">
      <c r="A75" s="23">
        <v>55</v>
      </c>
      <c r="B75" s="63" t="s">
        <v>78</v>
      </c>
      <c r="C75" s="40">
        <f t="shared" si="12"/>
        <v>2600</v>
      </c>
      <c r="D75" s="41">
        <v>2598</v>
      </c>
      <c r="E75" s="41">
        <v>2</v>
      </c>
      <c r="F75" s="40">
        <f t="shared" si="13"/>
        <v>0</v>
      </c>
      <c r="G75" s="41"/>
      <c r="H75" s="41"/>
      <c r="I75" s="36">
        <f t="shared" si="19"/>
        <v>6039</v>
      </c>
      <c r="J75" s="41">
        <v>6039</v>
      </c>
      <c r="K75" s="41"/>
      <c r="L75" s="40">
        <f t="shared" si="14"/>
        <v>680</v>
      </c>
      <c r="M75" s="41">
        <v>680</v>
      </c>
      <c r="N75" s="41"/>
      <c r="O75" s="40">
        <f t="shared" si="15"/>
        <v>0</v>
      </c>
      <c r="P75" s="41"/>
      <c r="Q75" s="41"/>
      <c r="R75" s="40">
        <f t="shared" si="16"/>
        <v>354</v>
      </c>
      <c r="S75" s="41">
        <v>354</v>
      </c>
      <c r="T75" s="41"/>
      <c r="U75" s="40">
        <f t="shared" si="17"/>
        <v>0</v>
      </c>
      <c r="V75" s="41"/>
      <c r="W75" s="41"/>
      <c r="X75" s="40">
        <f t="shared" si="18"/>
        <v>0</v>
      </c>
      <c r="Y75" s="41"/>
      <c r="Z75" s="41"/>
      <c r="AA75" s="41"/>
      <c r="AB75" s="41"/>
      <c r="AC75" s="41"/>
      <c r="AD75" s="38">
        <f t="shared" si="20"/>
        <v>0</v>
      </c>
      <c r="AE75" s="39"/>
      <c r="AF75" s="39"/>
      <c r="AG75" s="38">
        <f t="shared" si="21"/>
        <v>0</v>
      </c>
      <c r="AH75" s="39"/>
      <c r="AI75" s="39"/>
      <c r="AJ75" s="38">
        <f t="shared" si="22"/>
        <v>0</v>
      </c>
      <c r="AK75" s="39"/>
      <c r="AL75" s="39"/>
      <c r="AM75" s="38">
        <f t="shared" si="23"/>
        <v>0</v>
      </c>
      <c r="AN75" s="39"/>
      <c r="AO75" s="39"/>
    </row>
    <row r="76" spans="1:41" ht="45" customHeight="1">
      <c r="A76" s="23">
        <v>36</v>
      </c>
      <c r="B76" s="63" t="s">
        <v>79</v>
      </c>
      <c r="C76" s="40">
        <f t="shared" si="12"/>
        <v>2000</v>
      </c>
      <c r="D76" s="41">
        <v>2000</v>
      </c>
      <c r="E76" s="41"/>
      <c r="F76" s="40">
        <f t="shared" si="13"/>
        <v>0</v>
      </c>
      <c r="G76" s="41"/>
      <c r="H76" s="41"/>
      <c r="I76" s="36">
        <f t="shared" si="19"/>
        <v>0</v>
      </c>
      <c r="J76" s="41"/>
      <c r="K76" s="41"/>
      <c r="L76" s="40">
        <f t="shared" si="14"/>
        <v>0</v>
      </c>
      <c r="M76" s="41"/>
      <c r="N76" s="41"/>
      <c r="O76" s="40">
        <f t="shared" si="15"/>
        <v>0</v>
      </c>
      <c r="P76" s="41"/>
      <c r="Q76" s="41"/>
      <c r="R76" s="40">
        <f t="shared" si="16"/>
        <v>0</v>
      </c>
      <c r="S76" s="41"/>
      <c r="T76" s="41"/>
      <c r="U76" s="40">
        <f t="shared" si="17"/>
        <v>0</v>
      </c>
      <c r="V76" s="41"/>
      <c r="W76" s="41"/>
      <c r="X76" s="40">
        <f t="shared" si="18"/>
        <v>0</v>
      </c>
      <c r="Y76" s="41"/>
      <c r="Z76" s="41"/>
      <c r="AA76" s="41"/>
      <c r="AB76" s="41"/>
      <c r="AC76" s="41"/>
      <c r="AD76" s="38">
        <f t="shared" si="20"/>
        <v>0</v>
      </c>
      <c r="AE76" s="39"/>
      <c r="AF76" s="39"/>
      <c r="AG76" s="38">
        <f t="shared" si="21"/>
        <v>0</v>
      </c>
      <c r="AH76" s="39"/>
      <c r="AI76" s="39"/>
      <c r="AJ76" s="38">
        <f t="shared" si="22"/>
        <v>0</v>
      </c>
      <c r="AK76" s="39"/>
      <c r="AL76" s="39"/>
      <c r="AM76" s="38">
        <f t="shared" si="23"/>
        <v>0</v>
      </c>
      <c r="AN76" s="39"/>
      <c r="AO76" s="39"/>
    </row>
    <row r="77" spans="1:41" ht="45" customHeight="1">
      <c r="A77" s="23">
        <v>59</v>
      </c>
      <c r="B77" s="63" t="s">
        <v>80</v>
      </c>
      <c r="C77" s="40">
        <f t="shared" si="12"/>
        <v>0</v>
      </c>
      <c r="D77" s="41"/>
      <c r="E77" s="41"/>
      <c r="F77" s="40">
        <f t="shared" si="13"/>
        <v>0</v>
      </c>
      <c r="G77" s="41"/>
      <c r="H77" s="41"/>
      <c r="I77" s="36">
        <f t="shared" si="19"/>
        <v>216</v>
      </c>
      <c r="J77" s="41">
        <v>216</v>
      </c>
      <c r="K77" s="41"/>
      <c r="L77" s="40">
        <f t="shared" si="14"/>
        <v>100</v>
      </c>
      <c r="M77" s="41">
        <v>100</v>
      </c>
      <c r="N77" s="41"/>
      <c r="O77" s="40">
        <f t="shared" si="15"/>
        <v>0</v>
      </c>
      <c r="P77" s="41"/>
      <c r="Q77" s="41"/>
      <c r="R77" s="40">
        <f t="shared" si="16"/>
        <v>0</v>
      </c>
      <c r="S77" s="41"/>
      <c r="T77" s="41"/>
      <c r="U77" s="40">
        <f t="shared" si="17"/>
        <v>0</v>
      </c>
      <c r="V77" s="41"/>
      <c r="W77" s="41"/>
      <c r="X77" s="40">
        <f t="shared" si="18"/>
        <v>0</v>
      </c>
      <c r="Y77" s="41"/>
      <c r="Z77" s="41"/>
      <c r="AA77" s="41"/>
      <c r="AB77" s="41"/>
      <c r="AC77" s="41"/>
      <c r="AD77" s="38">
        <f t="shared" si="20"/>
        <v>0</v>
      </c>
      <c r="AE77" s="39"/>
      <c r="AF77" s="39"/>
      <c r="AG77" s="38">
        <f t="shared" si="21"/>
        <v>0</v>
      </c>
      <c r="AH77" s="39"/>
      <c r="AI77" s="39"/>
      <c r="AJ77" s="38">
        <f t="shared" si="22"/>
        <v>0</v>
      </c>
      <c r="AK77" s="39"/>
      <c r="AL77" s="39"/>
      <c r="AM77" s="38">
        <f t="shared" si="23"/>
        <v>0</v>
      </c>
      <c r="AN77" s="39"/>
      <c r="AO77" s="39"/>
    </row>
    <row r="78" spans="1:41" s="47" customFormat="1" ht="118.5" customHeight="1">
      <c r="A78" s="47">
        <v>2053</v>
      </c>
      <c r="B78" s="63" t="s">
        <v>81</v>
      </c>
      <c r="C78" s="40">
        <f t="shared" si="12"/>
        <v>100</v>
      </c>
      <c r="D78" s="41">
        <v>100</v>
      </c>
      <c r="E78" s="41"/>
      <c r="F78" s="40">
        <f t="shared" si="13"/>
        <v>0</v>
      </c>
      <c r="G78" s="41"/>
      <c r="H78" s="41"/>
      <c r="I78" s="36">
        <f t="shared" si="19"/>
        <v>144</v>
      </c>
      <c r="J78" s="41">
        <v>144</v>
      </c>
      <c r="K78" s="41"/>
      <c r="L78" s="40">
        <f t="shared" si="14"/>
        <v>0</v>
      </c>
      <c r="M78" s="41"/>
      <c r="N78" s="41"/>
      <c r="O78" s="40">
        <f t="shared" si="15"/>
        <v>0</v>
      </c>
      <c r="P78" s="41"/>
      <c r="Q78" s="41"/>
      <c r="R78" s="40">
        <f t="shared" si="16"/>
        <v>0</v>
      </c>
      <c r="S78" s="41"/>
      <c r="T78" s="41"/>
      <c r="U78" s="40">
        <f t="shared" si="17"/>
        <v>0</v>
      </c>
      <c r="V78" s="41"/>
      <c r="W78" s="41"/>
      <c r="X78" s="40">
        <f t="shared" si="18"/>
        <v>0</v>
      </c>
      <c r="Y78" s="41"/>
      <c r="Z78" s="41"/>
      <c r="AA78" s="41"/>
      <c r="AB78" s="41"/>
      <c r="AC78" s="41"/>
      <c r="AD78" s="38">
        <f t="shared" si="20"/>
        <v>0</v>
      </c>
      <c r="AE78" s="39"/>
      <c r="AF78" s="46"/>
      <c r="AG78" s="38">
        <f t="shared" si="21"/>
        <v>0</v>
      </c>
      <c r="AH78" s="46"/>
      <c r="AI78" s="46"/>
      <c r="AJ78" s="38">
        <f t="shared" si="22"/>
        <v>0</v>
      </c>
      <c r="AK78" s="46"/>
      <c r="AL78" s="46"/>
      <c r="AM78" s="38">
        <f t="shared" si="23"/>
        <v>0</v>
      </c>
      <c r="AN78" s="46"/>
      <c r="AO78" s="46"/>
    </row>
    <row r="79" spans="1:41" ht="45" customHeight="1">
      <c r="A79" s="23">
        <v>2038</v>
      </c>
      <c r="B79" s="63" t="s">
        <v>82</v>
      </c>
      <c r="C79" s="40">
        <f t="shared" si="12"/>
        <v>700</v>
      </c>
      <c r="D79" s="41">
        <v>700</v>
      </c>
      <c r="E79" s="41"/>
      <c r="F79" s="40">
        <f t="shared" si="13"/>
        <v>800</v>
      </c>
      <c r="G79" s="41">
        <v>800</v>
      </c>
      <c r="H79" s="41"/>
      <c r="I79" s="36">
        <f t="shared" si="19"/>
        <v>0</v>
      </c>
      <c r="J79" s="41"/>
      <c r="K79" s="41"/>
      <c r="L79" s="40">
        <f t="shared" si="14"/>
        <v>0</v>
      </c>
      <c r="M79" s="41"/>
      <c r="N79" s="41"/>
      <c r="O79" s="40">
        <f t="shared" si="15"/>
        <v>0</v>
      </c>
      <c r="P79" s="41"/>
      <c r="Q79" s="41"/>
      <c r="R79" s="40">
        <f t="shared" si="16"/>
        <v>0</v>
      </c>
      <c r="S79" s="41"/>
      <c r="T79" s="41"/>
      <c r="U79" s="40">
        <f t="shared" si="17"/>
        <v>0</v>
      </c>
      <c r="V79" s="41"/>
      <c r="W79" s="41"/>
      <c r="X79" s="40">
        <f t="shared" si="18"/>
        <v>0</v>
      </c>
      <c r="Y79" s="41"/>
      <c r="Z79" s="41"/>
      <c r="AA79" s="41"/>
      <c r="AB79" s="41"/>
      <c r="AC79" s="41"/>
      <c r="AD79" s="38">
        <f t="shared" si="20"/>
        <v>0</v>
      </c>
      <c r="AE79" s="39"/>
      <c r="AF79" s="39"/>
      <c r="AG79" s="38">
        <f t="shared" si="21"/>
        <v>0</v>
      </c>
      <c r="AH79" s="39"/>
      <c r="AI79" s="39"/>
      <c r="AJ79" s="38">
        <f t="shared" si="22"/>
        <v>0</v>
      </c>
      <c r="AK79" s="39"/>
      <c r="AL79" s="39"/>
      <c r="AM79" s="38">
        <f t="shared" si="23"/>
        <v>0</v>
      </c>
      <c r="AN79" s="39"/>
      <c r="AO79" s="39"/>
    </row>
    <row r="80" spans="1:41" ht="45" customHeight="1">
      <c r="A80" s="23">
        <v>2102</v>
      </c>
      <c r="B80" s="63" t="s">
        <v>83</v>
      </c>
      <c r="C80" s="40">
        <f t="shared" si="12"/>
        <v>3900</v>
      </c>
      <c r="D80" s="41">
        <v>3900</v>
      </c>
      <c r="E80" s="41"/>
      <c r="F80" s="40">
        <f t="shared" si="13"/>
        <v>3026</v>
      </c>
      <c r="G80" s="41">
        <v>3026</v>
      </c>
      <c r="H80" s="41"/>
      <c r="I80" s="36">
        <f t="shared" si="19"/>
        <v>0</v>
      </c>
      <c r="J80" s="41"/>
      <c r="K80" s="41"/>
      <c r="L80" s="40">
        <f t="shared" si="14"/>
        <v>0</v>
      </c>
      <c r="M80" s="41"/>
      <c r="N80" s="41"/>
      <c r="O80" s="40">
        <f t="shared" si="15"/>
        <v>0</v>
      </c>
      <c r="P80" s="41"/>
      <c r="Q80" s="41"/>
      <c r="R80" s="40">
        <f t="shared" si="16"/>
        <v>0</v>
      </c>
      <c r="S80" s="41"/>
      <c r="T80" s="41"/>
      <c r="U80" s="40">
        <f t="shared" si="17"/>
        <v>0</v>
      </c>
      <c r="V80" s="41"/>
      <c r="W80" s="41"/>
      <c r="X80" s="40">
        <f t="shared" si="18"/>
        <v>0</v>
      </c>
      <c r="Y80" s="41"/>
      <c r="Z80" s="41"/>
      <c r="AA80" s="41"/>
      <c r="AB80" s="41"/>
      <c r="AC80" s="41"/>
      <c r="AD80" s="38">
        <f t="shared" si="20"/>
        <v>0</v>
      </c>
      <c r="AE80" s="39"/>
      <c r="AF80" s="39"/>
      <c r="AG80" s="38">
        <f t="shared" si="21"/>
        <v>0</v>
      </c>
      <c r="AH80" s="39"/>
      <c r="AI80" s="39"/>
      <c r="AJ80" s="38">
        <f t="shared" si="22"/>
        <v>0</v>
      </c>
      <c r="AK80" s="39"/>
      <c r="AL80" s="39"/>
      <c r="AM80" s="38">
        <f t="shared" si="23"/>
        <v>0</v>
      </c>
      <c r="AN80" s="39"/>
      <c r="AO80" s="39"/>
    </row>
    <row r="81" spans="1:42" ht="45" customHeight="1">
      <c r="A81" s="23">
        <v>2114</v>
      </c>
      <c r="B81" s="63" t="s">
        <v>84</v>
      </c>
      <c r="C81" s="40">
        <f t="shared" si="12"/>
        <v>1900</v>
      </c>
      <c r="D81" s="41">
        <v>1900</v>
      </c>
      <c r="E81" s="41"/>
      <c r="F81" s="40">
        <f t="shared" si="13"/>
        <v>2500</v>
      </c>
      <c r="G81" s="41">
        <v>2400</v>
      </c>
      <c r="H81" s="41">
        <v>100</v>
      </c>
      <c r="I81" s="36">
        <f t="shared" si="19"/>
        <v>0</v>
      </c>
      <c r="J81" s="41"/>
      <c r="K81" s="41"/>
      <c r="L81" s="40">
        <f t="shared" si="14"/>
        <v>0</v>
      </c>
      <c r="M81" s="41"/>
      <c r="N81" s="41"/>
      <c r="O81" s="40">
        <f t="shared" si="15"/>
        <v>0</v>
      </c>
      <c r="P81" s="41"/>
      <c r="Q81" s="41"/>
      <c r="R81" s="40">
        <f t="shared" si="16"/>
        <v>0</v>
      </c>
      <c r="S81" s="41"/>
      <c r="T81" s="41"/>
      <c r="U81" s="40">
        <f t="shared" si="17"/>
        <v>0</v>
      </c>
      <c r="V81" s="41"/>
      <c r="W81" s="41"/>
      <c r="X81" s="40">
        <f t="shared" si="18"/>
        <v>0</v>
      </c>
      <c r="Y81" s="41"/>
      <c r="Z81" s="41"/>
      <c r="AA81" s="41"/>
      <c r="AB81" s="41"/>
      <c r="AC81" s="41"/>
      <c r="AD81" s="38">
        <f t="shared" si="20"/>
        <v>0</v>
      </c>
      <c r="AE81" s="39"/>
      <c r="AF81" s="39"/>
      <c r="AG81" s="38">
        <f t="shared" si="21"/>
        <v>0</v>
      </c>
      <c r="AH81" s="39"/>
      <c r="AI81" s="39"/>
      <c r="AJ81" s="38">
        <f t="shared" si="22"/>
        <v>0</v>
      </c>
      <c r="AK81" s="39"/>
      <c r="AL81" s="39"/>
      <c r="AM81" s="38">
        <f t="shared" si="23"/>
        <v>0</v>
      </c>
      <c r="AN81" s="39"/>
      <c r="AO81" s="39"/>
    </row>
    <row r="82" spans="1:42" ht="45" customHeight="1">
      <c r="A82" s="23">
        <v>2113</v>
      </c>
      <c r="B82" s="63" t="s">
        <v>85</v>
      </c>
      <c r="C82" s="40">
        <f t="shared" si="12"/>
        <v>1200</v>
      </c>
      <c r="D82" s="41">
        <v>1185</v>
      </c>
      <c r="E82" s="41">
        <v>15</v>
      </c>
      <c r="F82" s="40">
        <f t="shared" si="13"/>
        <v>0</v>
      </c>
      <c r="G82" s="41"/>
      <c r="H82" s="41"/>
      <c r="I82" s="36">
        <f t="shared" si="19"/>
        <v>0</v>
      </c>
      <c r="J82" s="41"/>
      <c r="K82" s="41"/>
      <c r="L82" s="40">
        <f t="shared" si="14"/>
        <v>0</v>
      </c>
      <c r="M82" s="41"/>
      <c r="N82" s="41"/>
      <c r="O82" s="40">
        <f t="shared" si="15"/>
        <v>0</v>
      </c>
      <c r="P82" s="41"/>
      <c r="Q82" s="41"/>
      <c r="R82" s="40">
        <f t="shared" si="16"/>
        <v>0</v>
      </c>
      <c r="S82" s="41"/>
      <c r="T82" s="41"/>
      <c r="U82" s="40">
        <f t="shared" si="17"/>
        <v>0</v>
      </c>
      <c r="V82" s="41"/>
      <c r="W82" s="41"/>
      <c r="X82" s="40">
        <f t="shared" si="18"/>
        <v>0</v>
      </c>
      <c r="Y82" s="41"/>
      <c r="Z82" s="41"/>
      <c r="AA82" s="41"/>
      <c r="AB82" s="41"/>
      <c r="AC82" s="41"/>
      <c r="AD82" s="38">
        <f t="shared" si="20"/>
        <v>0</v>
      </c>
      <c r="AE82" s="39"/>
      <c r="AF82" s="39"/>
      <c r="AG82" s="38">
        <f t="shared" si="21"/>
        <v>0</v>
      </c>
      <c r="AH82" s="39"/>
      <c r="AI82" s="39"/>
      <c r="AJ82" s="38">
        <f t="shared" si="22"/>
        <v>0</v>
      </c>
      <c r="AK82" s="39"/>
      <c r="AL82" s="39"/>
      <c r="AM82" s="38">
        <f t="shared" si="23"/>
        <v>0</v>
      </c>
      <c r="AN82" s="39"/>
      <c r="AO82" s="39"/>
    </row>
    <row r="83" spans="1:42" ht="50.25" customHeight="1">
      <c r="A83" s="23">
        <v>15</v>
      </c>
      <c r="B83" s="63" t="s">
        <v>100</v>
      </c>
      <c r="C83" s="40"/>
      <c r="D83" s="41"/>
      <c r="E83" s="41"/>
      <c r="F83" s="40"/>
      <c r="G83" s="41"/>
      <c r="H83" s="41"/>
      <c r="I83" s="36">
        <f t="shared" si="19"/>
        <v>0</v>
      </c>
      <c r="J83" s="41"/>
      <c r="K83" s="41"/>
      <c r="L83" s="40"/>
      <c r="M83" s="41"/>
      <c r="N83" s="41"/>
      <c r="O83" s="40"/>
      <c r="P83" s="41"/>
      <c r="Q83" s="41"/>
      <c r="R83" s="40"/>
      <c r="S83" s="41"/>
      <c r="T83" s="41"/>
      <c r="U83" s="40"/>
      <c r="V83" s="41"/>
      <c r="W83" s="41"/>
      <c r="X83" s="40"/>
      <c r="Y83" s="41"/>
      <c r="Z83" s="41"/>
      <c r="AA83" s="41">
        <v>1445</v>
      </c>
      <c r="AB83" s="41"/>
      <c r="AC83" s="41"/>
      <c r="AD83" s="38">
        <f t="shared" si="20"/>
        <v>0</v>
      </c>
      <c r="AE83" s="39"/>
      <c r="AF83" s="39"/>
      <c r="AG83" s="38">
        <f t="shared" si="21"/>
        <v>0</v>
      </c>
      <c r="AH83" s="39"/>
      <c r="AI83" s="39"/>
      <c r="AJ83" s="38">
        <f t="shared" si="22"/>
        <v>0</v>
      </c>
      <c r="AK83" s="39"/>
      <c r="AL83" s="39"/>
      <c r="AM83" s="38">
        <f t="shared" si="23"/>
        <v>0</v>
      </c>
      <c r="AN83" s="39"/>
      <c r="AO83" s="39"/>
    </row>
    <row r="84" spans="1:42" s="26" customFormat="1" ht="45" customHeight="1">
      <c r="B84" s="48" t="s">
        <v>86</v>
      </c>
      <c r="C84" s="49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128708</v>
      </c>
      <c r="D84" s="49">
        <f t="shared" ref="D84:W84" si="24"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</f>
        <v>122254</v>
      </c>
      <c r="E84" s="49">
        <f t="shared" si="24"/>
        <v>6454</v>
      </c>
      <c r="F84" s="49">
        <f t="shared" si="24"/>
        <v>49104</v>
      </c>
      <c r="G84" s="49">
        <f t="shared" si="24"/>
        <v>46997</v>
      </c>
      <c r="H84" s="49">
        <f t="shared" si="24"/>
        <v>2107</v>
      </c>
      <c r="I84" s="49">
        <f>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</f>
        <v>265364</v>
      </c>
      <c r="J84" s="49">
        <f t="shared" si="24"/>
        <v>224764</v>
      </c>
      <c r="K84" s="49">
        <f t="shared" si="24"/>
        <v>40600</v>
      </c>
      <c r="L84" s="49">
        <f t="shared" si="24"/>
        <v>78639</v>
      </c>
      <c r="M84" s="49">
        <f t="shared" si="24"/>
        <v>75392</v>
      </c>
      <c r="N84" s="49">
        <f t="shared" si="24"/>
        <v>3247</v>
      </c>
      <c r="O84" s="49">
        <f t="shared" si="24"/>
        <v>2712</v>
      </c>
      <c r="P84" s="49">
        <f t="shared" si="24"/>
        <v>2712</v>
      </c>
      <c r="Q84" s="49">
        <f t="shared" si="24"/>
        <v>0</v>
      </c>
      <c r="R84" s="49">
        <f t="shared" si="24"/>
        <v>19681</v>
      </c>
      <c r="S84" s="49">
        <f t="shared" si="24"/>
        <v>19681</v>
      </c>
      <c r="T84" s="49">
        <f t="shared" si="24"/>
        <v>0</v>
      </c>
      <c r="U84" s="49">
        <f t="shared" si="24"/>
        <v>4500</v>
      </c>
      <c r="V84" s="49">
        <f t="shared" si="24"/>
        <v>4480</v>
      </c>
      <c r="W84" s="49">
        <f t="shared" si="24"/>
        <v>20</v>
      </c>
      <c r="X84" s="49">
        <f t="shared" ref="X84:Z84" si="25">SUM(X7:X83)</f>
        <v>2200</v>
      </c>
      <c r="Y84" s="49">
        <f t="shared" si="25"/>
        <v>2160</v>
      </c>
      <c r="Z84" s="49">
        <f t="shared" si="25"/>
        <v>40</v>
      </c>
      <c r="AA84" s="49">
        <f>SUM(AA7:AA83)</f>
        <v>1445</v>
      </c>
      <c r="AB84" s="49">
        <f t="shared" ref="AB84:AO84" si="26">SUM(AB7:AB83)</f>
        <v>2771</v>
      </c>
      <c r="AC84" s="49">
        <f t="shared" si="26"/>
        <v>1389</v>
      </c>
      <c r="AD84" s="49">
        <f t="shared" si="26"/>
        <v>1958</v>
      </c>
      <c r="AE84" s="49">
        <f t="shared" si="26"/>
        <v>1862</v>
      </c>
      <c r="AF84" s="49">
        <f t="shared" si="26"/>
        <v>96</v>
      </c>
      <c r="AG84" s="49">
        <f t="shared" si="26"/>
        <v>9500</v>
      </c>
      <c r="AH84" s="49">
        <f t="shared" si="26"/>
        <v>9500</v>
      </c>
      <c r="AI84" s="49">
        <f t="shared" si="26"/>
        <v>0</v>
      </c>
      <c r="AJ84" s="49">
        <f t="shared" si="26"/>
        <v>0</v>
      </c>
      <c r="AK84" s="49">
        <f t="shared" si="26"/>
        <v>0</v>
      </c>
      <c r="AL84" s="49">
        <f t="shared" si="26"/>
        <v>0</v>
      </c>
      <c r="AM84" s="49">
        <f t="shared" si="26"/>
        <v>3620</v>
      </c>
      <c r="AN84" s="49">
        <f t="shared" si="26"/>
        <v>0</v>
      </c>
      <c r="AO84" s="49">
        <f t="shared" si="26"/>
        <v>3620</v>
      </c>
      <c r="AP84" s="66">
        <f>C84+F84+I84+L84+O84+R84</f>
        <v>544208</v>
      </c>
    </row>
    <row r="85" spans="1:42" ht="37.5" customHeight="1">
      <c r="B85" s="48" t="s">
        <v>101</v>
      </c>
      <c r="C85" s="49">
        <v>220</v>
      </c>
      <c r="D85" s="49"/>
      <c r="E85" s="49"/>
      <c r="F85" s="49">
        <v>100</v>
      </c>
      <c r="G85" s="49"/>
      <c r="H85" s="49"/>
      <c r="I85" s="49">
        <v>8000</v>
      </c>
      <c r="J85" s="49"/>
      <c r="K85" s="49"/>
      <c r="L85" s="49">
        <v>350</v>
      </c>
      <c r="M85" s="49"/>
      <c r="N85" s="49"/>
      <c r="O85" s="49">
        <v>620</v>
      </c>
      <c r="P85" s="49"/>
      <c r="Q85" s="49"/>
      <c r="R85" s="49">
        <v>40846</v>
      </c>
      <c r="S85" s="49"/>
      <c r="T85" s="49"/>
      <c r="U85" s="49">
        <f>1147-1000</f>
        <v>147</v>
      </c>
      <c r="V85" s="49"/>
      <c r="W85" s="49"/>
      <c r="X85" s="49">
        <f>8248-2000</f>
        <v>6248</v>
      </c>
      <c r="Y85" s="49"/>
      <c r="Z85" s="49"/>
      <c r="AA85" s="49"/>
      <c r="AB85" s="49"/>
      <c r="AC85" s="49"/>
      <c r="AD85" s="38">
        <f t="shared" si="20"/>
        <v>0</v>
      </c>
      <c r="AE85" s="39"/>
      <c r="AF85" s="39"/>
      <c r="AG85" s="38">
        <f t="shared" si="21"/>
        <v>0</v>
      </c>
      <c r="AH85" s="39"/>
      <c r="AI85" s="39"/>
      <c r="AJ85" s="38">
        <f t="shared" si="22"/>
        <v>0</v>
      </c>
      <c r="AK85" s="39"/>
      <c r="AL85" s="39"/>
      <c r="AM85" s="38">
        <f t="shared" si="23"/>
        <v>0</v>
      </c>
      <c r="AN85" s="39"/>
      <c r="AO85" s="39"/>
    </row>
    <row r="86" spans="1:42" ht="36" customHeight="1">
      <c r="B86" s="48" t="s">
        <v>102</v>
      </c>
      <c r="C86" s="49">
        <f>C84+C85</f>
        <v>128928</v>
      </c>
      <c r="D86" s="49"/>
      <c r="E86" s="49"/>
      <c r="F86" s="49">
        <f t="shared" ref="F86:AC86" si="27">F84+F85</f>
        <v>49204</v>
      </c>
      <c r="G86" s="49"/>
      <c r="H86" s="49"/>
      <c r="I86" s="49">
        <f t="shared" si="27"/>
        <v>273364</v>
      </c>
      <c r="J86" s="49"/>
      <c r="K86" s="49"/>
      <c r="L86" s="49">
        <f t="shared" si="27"/>
        <v>78989</v>
      </c>
      <c r="M86" s="49"/>
      <c r="N86" s="49"/>
      <c r="O86" s="49">
        <f t="shared" si="27"/>
        <v>3332</v>
      </c>
      <c r="P86" s="49"/>
      <c r="Q86" s="49">
        <f t="shared" si="27"/>
        <v>0</v>
      </c>
      <c r="R86" s="49">
        <f t="shared" si="27"/>
        <v>60527</v>
      </c>
      <c r="S86" s="49"/>
      <c r="T86" s="49">
        <f t="shared" si="27"/>
        <v>0</v>
      </c>
      <c r="U86" s="49">
        <f t="shared" si="27"/>
        <v>4647</v>
      </c>
      <c r="V86" s="49"/>
      <c r="W86" s="49">
        <f t="shared" si="27"/>
        <v>20</v>
      </c>
      <c r="X86" s="49">
        <f>X84+X85</f>
        <v>8448</v>
      </c>
      <c r="Y86" s="49"/>
      <c r="Z86" s="49"/>
      <c r="AA86" s="49"/>
      <c r="AB86" s="49">
        <f t="shared" si="27"/>
        <v>2771</v>
      </c>
      <c r="AC86" s="49">
        <f t="shared" si="27"/>
        <v>1389</v>
      </c>
      <c r="AD86" s="38">
        <f t="shared" si="20"/>
        <v>0</v>
      </c>
      <c r="AE86" s="39"/>
      <c r="AF86" s="39"/>
      <c r="AG86" s="38">
        <f t="shared" si="21"/>
        <v>0</v>
      </c>
      <c r="AH86" s="39"/>
      <c r="AI86" s="39"/>
      <c r="AJ86" s="38">
        <f t="shared" si="22"/>
        <v>0</v>
      </c>
      <c r="AK86" s="39"/>
      <c r="AL86" s="39"/>
      <c r="AM86" s="38">
        <f t="shared" si="23"/>
        <v>0</v>
      </c>
      <c r="AN86" s="39"/>
      <c r="AO86" s="39"/>
    </row>
    <row r="87" spans="1:42" ht="45" customHeight="1">
      <c r="B87" s="48" t="s">
        <v>103</v>
      </c>
      <c r="C87" s="67">
        <f>C86/2233218</f>
        <v>5.7731936604487333E-2</v>
      </c>
      <c r="D87" s="67"/>
      <c r="E87" s="67"/>
      <c r="F87" s="67">
        <f>F86/2233218</f>
        <v>2.2032779603245182E-2</v>
      </c>
      <c r="G87" s="67"/>
      <c r="H87" s="67"/>
      <c r="I87" s="67">
        <f>I86/2233218</f>
        <v>0.12240811241893984</v>
      </c>
      <c r="J87" s="67"/>
      <c r="K87" s="67"/>
      <c r="L87" s="67">
        <f>L86/2233218</f>
        <v>3.537003552720782E-2</v>
      </c>
      <c r="M87" s="67"/>
      <c r="N87" s="67"/>
      <c r="O87" s="67">
        <f>O86/2233218</f>
        <v>1.4920173489556326E-3</v>
      </c>
      <c r="P87" s="67"/>
      <c r="Q87" s="67">
        <f t="shared" ref="Q87:T87" si="28">Q86/2259377</f>
        <v>0</v>
      </c>
      <c r="R87" s="67">
        <f>R86/2233218</f>
        <v>2.7103041440647534E-2</v>
      </c>
      <c r="S87" s="67"/>
      <c r="T87" s="67">
        <f t="shared" si="28"/>
        <v>0</v>
      </c>
      <c r="U87" s="67">
        <f>U86/2233218</f>
        <v>2.0808537276701157E-3</v>
      </c>
      <c r="V87" s="67"/>
      <c r="W87" s="67"/>
      <c r="X87" s="67">
        <f>X86/2233218</f>
        <v>3.78288192196194E-3</v>
      </c>
      <c r="Y87" s="67"/>
      <c r="Z87" s="67">
        <f>Z86/2233218</f>
        <v>0</v>
      </c>
      <c r="AA87" s="67"/>
      <c r="AB87" s="67">
        <f>AB86/2233218</f>
        <v>1.2408103463253475E-3</v>
      </c>
      <c r="AC87" s="67">
        <f>AC86/2233218</f>
        <v>6.2197241827712294E-4</v>
      </c>
      <c r="AD87" s="38">
        <f t="shared" si="20"/>
        <v>0</v>
      </c>
      <c r="AE87" s="39"/>
      <c r="AF87" s="39"/>
      <c r="AG87" s="38">
        <f t="shared" si="21"/>
        <v>0</v>
      </c>
      <c r="AH87" s="39"/>
      <c r="AI87" s="39"/>
      <c r="AJ87" s="38">
        <f t="shared" si="22"/>
        <v>0</v>
      </c>
      <c r="AK87" s="39"/>
      <c r="AL87" s="39"/>
      <c r="AM87" s="38">
        <f t="shared" si="23"/>
        <v>0</v>
      </c>
      <c r="AN87" s="39"/>
      <c r="AO87" s="39"/>
    </row>
    <row r="88" spans="1:42" ht="45" customHeight="1"/>
    <row r="89" spans="1:42" ht="45" customHeight="1">
      <c r="A89" s="23">
        <v>1</v>
      </c>
      <c r="B89" s="26">
        <v>2</v>
      </c>
      <c r="C89" s="23">
        <f>B89+1</f>
        <v>3</v>
      </c>
      <c r="D89" s="23">
        <f t="shared" ref="D89:AO89" si="29">C89+1</f>
        <v>4</v>
      </c>
      <c r="E89" s="23">
        <f t="shared" si="29"/>
        <v>5</v>
      </c>
      <c r="F89" s="23">
        <f t="shared" si="29"/>
        <v>6</v>
      </c>
      <c r="G89" s="23">
        <f t="shared" si="29"/>
        <v>7</v>
      </c>
      <c r="H89" s="23">
        <f t="shared" si="29"/>
        <v>8</v>
      </c>
      <c r="I89" s="23">
        <f t="shared" si="29"/>
        <v>9</v>
      </c>
      <c r="J89" s="23">
        <f t="shared" si="29"/>
        <v>10</v>
      </c>
      <c r="K89" s="23">
        <f t="shared" si="29"/>
        <v>11</v>
      </c>
      <c r="L89" s="23">
        <f t="shared" si="29"/>
        <v>12</v>
      </c>
      <c r="M89" s="23">
        <f t="shared" si="29"/>
        <v>13</v>
      </c>
      <c r="N89" s="23">
        <f t="shared" si="29"/>
        <v>14</v>
      </c>
      <c r="O89" s="23">
        <f t="shared" si="29"/>
        <v>15</v>
      </c>
      <c r="P89" s="23">
        <f t="shared" si="29"/>
        <v>16</v>
      </c>
      <c r="Q89" s="23">
        <f t="shared" si="29"/>
        <v>17</v>
      </c>
      <c r="R89" s="23">
        <f t="shared" si="29"/>
        <v>18</v>
      </c>
      <c r="S89" s="23">
        <f t="shared" si="29"/>
        <v>19</v>
      </c>
      <c r="T89" s="23">
        <f t="shared" si="29"/>
        <v>20</v>
      </c>
      <c r="U89" s="23">
        <f t="shared" si="29"/>
        <v>21</v>
      </c>
      <c r="V89" s="23">
        <f t="shared" si="29"/>
        <v>22</v>
      </c>
      <c r="W89" s="23">
        <f t="shared" si="29"/>
        <v>23</v>
      </c>
      <c r="X89" s="23">
        <f t="shared" si="29"/>
        <v>24</v>
      </c>
      <c r="Y89" s="23">
        <f t="shared" si="29"/>
        <v>25</v>
      </c>
      <c r="Z89" s="23">
        <f t="shared" si="29"/>
        <v>26</v>
      </c>
      <c r="AA89" s="23">
        <f t="shared" si="29"/>
        <v>27</v>
      </c>
      <c r="AB89" s="23">
        <f t="shared" si="29"/>
        <v>28</v>
      </c>
      <c r="AC89" s="23">
        <f t="shared" si="29"/>
        <v>29</v>
      </c>
      <c r="AD89" s="23">
        <f t="shared" si="29"/>
        <v>30</v>
      </c>
      <c r="AE89" s="23">
        <f t="shared" si="29"/>
        <v>31</v>
      </c>
      <c r="AF89" s="23">
        <f t="shared" si="29"/>
        <v>32</v>
      </c>
      <c r="AG89" s="23">
        <f t="shared" si="29"/>
        <v>33</v>
      </c>
      <c r="AH89" s="23">
        <f t="shared" si="29"/>
        <v>34</v>
      </c>
      <c r="AI89" s="23">
        <f t="shared" si="29"/>
        <v>35</v>
      </c>
      <c r="AJ89" s="23">
        <f t="shared" si="29"/>
        <v>36</v>
      </c>
      <c r="AK89" s="23">
        <f t="shared" si="29"/>
        <v>37</v>
      </c>
      <c r="AL89" s="23">
        <f t="shared" si="29"/>
        <v>38</v>
      </c>
      <c r="AM89" s="23">
        <f t="shared" si="29"/>
        <v>39</v>
      </c>
      <c r="AN89" s="23">
        <f t="shared" si="29"/>
        <v>40</v>
      </c>
      <c r="AO89" s="23">
        <f t="shared" si="29"/>
        <v>41</v>
      </c>
    </row>
    <row r="90" spans="1:42" ht="45" customHeight="1"/>
    <row r="91" spans="1:42" ht="45" customHeight="1"/>
    <row r="92" spans="1:42" ht="45" customHeight="1"/>
    <row r="93" spans="1:42" ht="45" customHeight="1"/>
    <row r="94" spans="1:42" ht="45" customHeight="1"/>
    <row r="95" spans="1:42" ht="45" customHeight="1"/>
    <row r="96" spans="1:42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</sheetData>
  <autoFilter ref="A6:AE87"/>
  <mergeCells count="18">
    <mergeCell ref="AD4:AO4"/>
    <mergeCell ref="C5:E5"/>
    <mergeCell ref="F5:H5"/>
    <mergeCell ref="I5:K5"/>
    <mergeCell ref="L5:N5"/>
    <mergeCell ref="AJ5:AL5"/>
    <mergeCell ref="AM5:AO5"/>
    <mergeCell ref="AD5:AF5"/>
    <mergeCell ref="AG5:AI5"/>
    <mergeCell ref="C1:Q1"/>
    <mergeCell ref="C2:Q2"/>
    <mergeCell ref="B4:B6"/>
    <mergeCell ref="C4:Q4"/>
    <mergeCell ref="R4:AC4"/>
    <mergeCell ref="O5:Q5"/>
    <mergeCell ref="R5:T5"/>
    <mergeCell ref="U5:W5"/>
    <mergeCell ref="X5:Z5"/>
  </mergeCells>
  <conditionalFormatting sqref="C87:AC87">
    <cfRule type="expression" dxfId="51" priority="11">
      <formula>(#REF!+#REF!)&lt;C87</formula>
    </cfRule>
  </conditionalFormatting>
  <conditionalFormatting sqref="C84:AC86 AD84:AO84">
    <cfRule type="expression" dxfId="50" priority="10">
      <formula>(#REF!+#REF!)&lt;C84</formula>
    </cfRule>
  </conditionalFormatting>
  <conditionalFormatting sqref="D43:E53 N39 D13:E41 G12:H12 D8:E11 J8:K14 G8:H10 M8:N38 D55:E83 G14:H83 J40:K83 M40:N83 P8:Q83 S8:T83 V8:W83 Y8:AC83 J16:K38 K15">
    <cfRule type="expression" dxfId="49" priority="9">
      <formula>(#REF!+#REF!)&lt;D8</formula>
    </cfRule>
  </conditionalFormatting>
  <conditionalFormatting sqref="H11">
    <cfRule type="expression" dxfId="48" priority="8">
      <formula>(#REF!+#REF!)&lt;H11</formula>
    </cfRule>
  </conditionalFormatting>
  <conditionalFormatting sqref="E12">
    <cfRule type="expression" dxfId="47" priority="7">
      <formula>(#REF!+#REF!)&lt;E12</formula>
    </cfRule>
  </conditionalFormatting>
  <conditionalFormatting sqref="E54">
    <cfRule type="expression" dxfId="46" priority="6">
      <formula>(#REF!+#REF!)&lt;E54</formula>
    </cfRule>
  </conditionalFormatting>
  <conditionalFormatting sqref="G11">
    <cfRule type="expression" dxfId="45" priority="5">
      <formula>(#REF!+#REF!)&lt;G11</formula>
    </cfRule>
  </conditionalFormatting>
  <conditionalFormatting sqref="D12">
    <cfRule type="expression" dxfId="44" priority="4">
      <formula>(#REF!+#REF!)&lt;D12</formula>
    </cfRule>
  </conditionalFormatting>
  <conditionalFormatting sqref="G13:H13">
    <cfRule type="expression" dxfId="43" priority="3">
      <formula>(#REF!+#REF!)&lt;G13</formula>
    </cfRule>
  </conditionalFormatting>
  <conditionalFormatting sqref="D42:E42">
    <cfRule type="expression" dxfId="42" priority="2">
      <formula>(#REF!+#REF!)&lt;D42</formula>
    </cfRule>
  </conditionalFormatting>
  <conditionalFormatting sqref="D54">
    <cfRule type="expression" dxfId="41" priority="1">
      <formula>(#REF!+#REF!)&lt;D54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showZeros="0" zoomScale="60" zoomScaleNormal="60" zoomScaleSheetLayoutView="55" workbookViewId="0">
      <pane xSplit="1" ySplit="6" topLeftCell="L76" activePane="bottomRight" state="frozenSplit"/>
      <selection pane="topRight" activeCell="E1" sqref="E1"/>
      <selection pane="bottomLeft" activeCell="A6" sqref="A6"/>
      <selection pane="bottomRight" activeCell="AM89" sqref="AM89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10" style="23" customWidth="1"/>
    <col min="11" max="11" width="15.5703125" style="23" customWidth="1"/>
    <col min="12" max="12" width="10.85546875" style="23" customWidth="1"/>
    <col min="13" max="13" width="9.7109375" style="23" customWidth="1"/>
    <col min="14" max="14" width="14.42578125" style="23" customWidth="1"/>
    <col min="15" max="15" width="10.42578125" style="23" customWidth="1"/>
    <col min="16" max="16" width="10.5703125" style="23" customWidth="1"/>
    <col min="17" max="17" width="13.28515625" style="23" customWidth="1"/>
    <col min="18" max="18" width="10.140625" style="23" customWidth="1"/>
    <col min="19" max="19" width="7.28515625" style="23" customWidth="1"/>
    <col min="20" max="20" width="14.7109375" style="27" customWidth="1"/>
    <col min="21" max="22" width="8.42578125" style="23" customWidth="1"/>
    <col min="23" max="23" width="15.42578125" style="27" customWidth="1"/>
    <col min="24" max="24" width="13" style="23" customWidth="1"/>
    <col min="25" max="25" width="12.7109375" style="23" customWidth="1"/>
    <col min="26" max="26" width="30.7109375" style="23" customWidth="1"/>
    <col min="27" max="27" width="24.5703125" style="23" customWidth="1"/>
    <col min="28" max="28" width="28.5703125" style="23" customWidth="1"/>
    <col min="29" max="16384" width="9.140625" style="23"/>
  </cols>
  <sheetData>
    <row r="1" spans="1:40" ht="30" customHeight="1">
      <c r="B1" s="93" t="s">
        <v>87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40" ht="41.25" customHeight="1">
      <c r="A2" s="2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40" ht="41.25" customHeight="1">
      <c r="A3" s="28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0" ht="49.5" customHeight="1">
      <c r="A4" s="82" t="s">
        <v>0</v>
      </c>
      <c r="B4" s="94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 t="s">
        <v>1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6"/>
      <c r="AC4" s="86" t="s">
        <v>93</v>
      </c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</row>
    <row r="5" spans="1:40" ht="174" customHeight="1">
      <c r="A5" s="83"/>
      <c r="B5" s="88" t="s">
        <v>2</v>
      </c>
      <c r="C5" s="88"/>
      <c r="D5" s="88"/>
      <c r="E5" s="88" t="s">
        <v>3</v>
      </c>
      <c r="F5" s="88"/>
      <c r="G5" s="88"/>
      <c r="H5" s="88" t="s">
        <v>4</v>
      </c>
      <c r="I5" s="88"/>
      <c r="J5" s="88"/>
      <c r="K5" s="88" t="s">
        <v>5</v>
      </c>
      <c r="L5" s="88"/>
      <c r="M5" s="88"/>
      <c r="N5" s="88" t="s">
        <v>6</v>
      </c>
      <c r="O5" s="88"/>
      <c r="P5" s="88"/>
      <c r="Q5" s="88" t="s">
        <v>7</v>
      </c>
      <c r="R5" s="88"/>
      <c r="S5" s="88"/>
      <c r="T5" s="88" t="s">
        <v>8</v>
      </c>
      <c r="U5" s="88"/>
      <c r="V5" s="88"/>
      <c r="W5" s="88" t="s">
        <v>94</v>
      </c>
      <c r="X5" s="88"/>
      <c r="Y5" s="88"/>
      <c r="Z5" s="51" t="s">
        <v>95</v>
      </c>
      <c r="AA5" s="51" t="s">
        <v>91</v>
      </c>
      <c r="AB5" s="51" t="s">
        <v>92</v>
      </c>
      <c r="AC5" s="90" t="s">
        <v>96</v>
      </c>
      <c r="AD5" s="91"/>
      <c r="AE5" s="92"/>
      <c r="AF5" s="88" t="s">
        <v>97</v>
      </c>
      <c r="AG5" s="88"/>
      <c r="AH5" s="89"/>
      <c r="AI5" s="88" t="s">
        <v>98</v>
      </c>
      <c r="AJ5" s="88"/>
      <c r="AK5" s="89"/>
      <c r="AL5" s="88" t="s">
        <v>99</v>
      </c>
      <c r="AM5" s="88"/>
      <c r="AN5" s="89"/>
    </row>
    <row r="6" spans="1:40" s="24" customFormat="1" ht="43.5" customHeight="1">
      <c r="A6" s="84"/>
      <c r="B6" s="31" t="s">
        <v>10</v>
      </c>
      <c r="C6" s="31" t="s">
        <v>11</v>
      </c>
      <c r="D6" s="31" t="s">
        <v>12</v>
      </c>
      <c r="E6" s="31" t="s">
        <v>10</v>
      </c>
      <c r="F6" s="31" t="s">
        <v>11</v>
      </c>
      <c r="G6" s="31" t="s">
        <v>12</v>
      </c>
      <c r="H6" s="31" t="s">
        <v>10</v>
      </c>
      <c r="I6" s="31" t="s">
        <v>11</v>
      </c>
      <c r="J6" s="31" t="s">
        <v>12</v>
      </c>
      <c r="K6" s="31" t="s">
        <v>10</v>
      </c>
      <c r="L6" s="31" t="s">
        <v>11</v>
      </c>
      <c r="M6" s="31" t="s">
        <v>12</v>
      </c>
      <c r="N6" s="31" t="s">
        <v>10</v>
      </c>
      <c r="O6" s="31" t="s">
        <v>11</v>
      </c>
      <c r="P6" s="31" t="s">
        <v>12</v>
      </c>
      <c r="Q6" s="31" t="s">
        <v>10</v>
      </c>
      <c r="R6" s="31" t="s">
        <v>11</v>
      </c>
      <c r="S6" s="31" t="s">
        <v>12</v>
      </c>
      <c r="T6" s="31" t="s">
        <v>10</v>
      </c>
      <c r="U6" s="31" t="s">
        <v>11</v>
      </c>
      <c r="V6" s="31" t="s">
        <v>12</v>
      </c>
      <c r="W6" s="31" t="s">
        <v>10</v>
      </c>
      <c r="X6" s="31" t="s">
        <v>11</v>
      </c>
      <c r="Y6" s="31" t="s">
        <v>12</v>
      </c>
      <c r="Z6" s="31" t="s">
        <v>11</v>
      </c>
      <c r="AA6" s="31" t="s">
        <v>11</v>
      </c>
      <c r="AB6" s="32" t="s">
        <v>11</v>
      </c>
      <c r="AC6" s="33" t="s">
        <v>10</v>
      </c>
      <c r="AD6" s="33" t="s">
        <v>11</v>
      </c>
      <c r="AE6" s="33" t="s">
        <v>12</v>
      </c>
      <c r="AF6" s="33" t="s">
        <v>10</v>
      </c>
      <c r="AG6" s="33" t="s">
        <v>11</v>
      </c>
      <c r="AH6" s="33" t="s">
        <v>12</v>
      </c>
      <c r="AI6" s="33" t="s">
        <v>10</v>
      </c>
      <c r="AJ6" s="33" t="s">
        <v>11</v>
      </c>
      <c r="AK6" s="33" t="s">
        <v>12</v>
      </c>
      <c r="AL6" s="33" t="s">
        <v>10</v>
      </c>
      <c r="AM6" s="33" t="s">
        <v>11</v>
      </c>
      <c r="AN6" s="34" t="s">
        <v>12</v>
      </c>
    </row>
    <row r="7" spans="1:40" ht="58.5" customHeight="1">
      <c r="A7" s="35" t="s">
        <v>13</v>
      </c>
      <c r="B7" s="36">
        <v>0</v>
      </c>
      <c r="C7" s="37"/>
      <c r="D7" s="37"/>
      <c r="E7" s="36">
        <v>0</v>
      </c>
      <c r="F7" s="37"/>
      <c r="G7" s="37"/>
      <c r="H7" s="36">
        <v>0</v>
      </c>
      <c r="I7" s="37"/>
      <c r="J7" s="37"/>
      <c r="K7" s="36">
        <v>123</v>
      </c>
      <c r="L7" s="37">
        <v>123</v>
      </c>
      <c r="M7" s="37"/>
      <c r="N7" s="36">
        <v>0</v>
      </c>
      <c r="O7" s="37"/>
      <c r="P7" s="37"/>
      <c r="Q7" s="36">
        <v>0</v>
      </c>
      <c r="R7" s="37"/>
      <c r="S7" s="37"/>
      <c r="T7" s="36">
        <v>0</v>
      </c>
      <c r="U7" s="37"/>
      <c r="V7" s="37"/>
      <c r="W7" s="36">
        <v>0</v>
      </c>
      <c r="X7" s="37"/>
      <c r="Y7" s="37"/>
      <c r="Z7" s="37"/>
      <c r="AA7" s="37"/>
      <c r="AB7" s="37"/>
      <c r="AC7" s="38">
        <v>0</v>
      </c>
      <c r="AD7" s="39"/>
      <c r="AE7" s="39"/>
      <c r="AF7" s="38">
        <v>0</v>
      </c>
      <c r="AG7" s="39"/>
      <c r="AH7" s="39"/>
      <c r="AI7" s="38">
        <v>0</v>
      </c>
      <c r="AJ7" s="39"/>
      <c r="AK7" s="39"/>
      <c r="AL7" s="38">
        <v>0</v>
      </c>
      <c r="AM7" s="39"/>
      <c r="AN7" s="39"/>
    </row>
    <row r="8" spans="1:40" ht="45" customHeight="1">
      <c r="A8" s="35" t="s">
        <v>14</v>
      </c>
      <c r="B8" s="40">
        <v>1300</v>
      </c>
      <c r="C8" s="41">
        <v>1300</v>
      </c>
      <c r="D8" s="41"/>
      <c r="E8" s="40">
        <v>0</v>
      </c>
      <c r="F8" s="41"/>
      <c r="G8" s="41"/>
      <c r="H8" s="36">
        <v>3657</v>
      </c>
      <c r="I8" s="41">
        <v>3657</v>
      </c>
      <c r="J8" s="41"/>
      <c r="K8" s="40">
        <v>680</v>
      </c>
      <c r="L8" s="41">
        <v>680</v>
      </c>
      <c r="M8" s="41"/>
      <c r="N8" s="40">
        <v>0</v>
      </c>
      <c r="O8" s="41"/>
      <c r="P8" s="41"/>
      <c r="Q8" s="40">
        <v>0</v>
      </c>
      <c r="R8" s="41"/>
      <c r="S8" s="41"/>
      <c r="T8" s="40">
        <v>0</v>
      </c>
      <c r="U8" s="41"/>
      <c r="V8" s="41"/>
      <c r="W8" s="40">
        <v>0</v>
      </c>
      <c r="X8" s="41"/>
      <c r="Y8" s="41"/>
      <c r="Z8" s="41"/>
      <c r="AA8" s="41"/>
      <c r="AB8" s="41"/>
      <c r="AC8" s="38">
        <v>0</v>
      </c>
      <c r="AD8" s="39"/>
      <c r="AE8" s="39"/>
      <c r="AF8" s="38">
        <v>0</v>
      </c>
      <c r="AG8" s="39"/>
      <c r="AH8" s="39"/>
      <c r="AI8" s="38">
        <v>0</v>
      </c>
      <c r="AJ8" s="39"/>
      <c r="AK8" s="39"/>
      <c r="AL8" s="38">
        <v>0</v>
      </c>
      <c r="AM8" s="39"/>
      <c r="AN8" s="39"/>
    </row>
    <row r="9" spans="1:40" ht="45" customHeight="1">
      <c r="A9" s="35" t="s">
        <v>15</v>
      </c>
      <c r="B9" s="40">
        <v>0</v>
      </c>
      <c r="C9" s="41"/>
      <c r="D9" s="41"/>
      <c r="E9" s="40">
        <v>0</v>
      </c>
      <c r="F9" s="41"/>
      <c r="G9" s="41"/>
      <c r="H9" s="36">
        <v>1172</v>
      </c>
      <c r="I9" s="41">
        <v>1172</v>
      </c>
      <c r="J9" s="41"/>
      <c r="K9" s="40">
        <v>431</v>
      </c>
      <c r="L9" s="41">
        <v>431</v>
      </c>
      <c r="M9" s="41"/>
      <c r="N9" s="40">
        <v>0</v>
      </c>
      <c r="O9" s="41"/>
      <c r="P9" s="41"/>
      <c r="Q9" s="40">
        <v>0</v>
      </c>
      <c r="R9" s="41"/>
      <c r="S9" s="41"/>
      <c r="T9" s="40">
        <v>0</v>
      </c>
      <c r="U9" s="41"/>
      <c r="V9" s="41"/>
      <c r="W9" s="40">
        <v>0</v>
      </c>
      <c r="X9" s="41"/>
      <c r="Y9" s="41"/>
      <c r="Z9" s="41"/>
      <c r="AA9" s="41"/>
      <c r="AB9" s="41"/>
      <c r="AC9" s="38">
        <v>0</v>
      </c>
      <c r="AD9" s="39"/>
      <c r="AE9" s="39"/>
      <c r="AF9" s="38">
        <v>0</v>
      </c>
      <c r="AG9" s="39"/>
      <c r="AH9" s="39"/>
      <c r="AI9" s="38">
        <v>0</v>
      </c>
      <c r="AJ9" s="39"/>
      <c r="AK9" s="39"/>
      <c r="AL9" s="38">
        <v>0</v>
      </c>
      <c r="AM9" s="39"/>
      <c r="AN9" s="39"/>
    </row>
    <row r="10" spans="1:40" ht="45" customHeight="1">
      <c r="A10" s="35" t="s">
        <v>16</v>
      </c>
      <c r="B10" s="40">
        <v>800</v>
      </c>
      <c r="C10" s="41">
        <v>800</v>
      </c>
      <c r="D10" s="41"/>
      <c r="E10" s="40">
        <v>0</v>
      </c>
      <c r="F10" s="41"/>
      <c r="G10" s="41"/>
      <c r="H10" s="36">
        <v>0</v>
      </c>
      <c r="I10" s="41"/>
      <c r="J10" s="41"/>
      <c r="K10" s="40">
        <v>420</v>
      </c>
      <c r="L10" s="41">
        <v>420</v>
      </c>
      <c r="M10" s="41"/>
      <c r="N10" s="40">
        <v>0</v>
      </c>
      <c r="O10" s="41"/>
      <c r="P10" s="41"/>
      <c r="Q10" s="40">
        <v>0</v>
      </c>
      <c r="R10" s="41"/>
      <c r="S10" s="41"/>
      <c r="T10" s="40">
        <v>0</v>
      </c>
      <c r="U10" s="41"/>
      <c r="V10" s="41"/>
      <c r="W10" s="40">
        <v>0</v>
      </c>
      <c r="X10" s="41"/>
      <c r="Y10" s="41"/>
      <c r="Z10" s="41"/>
      <c r="AA10" s="41"/>
      <c r="AB10" s="41"/>
      <c r="AC10" s="38">
        <v>0</v>
      </c>
      <c r="AD10" s="39"/>
      <c r="AE10" s="39"/>
      <c r="AF10" s="38">
        <v>0</v>
      </c>
      <c r="AG10" s="39"/>
      <c r="AH10" s="39"/>
      <c r="AI10" s="38">
        <v>0</v>
      </c>
      <c r="AJ10" s="39"/>
      <c r="AK10" s="39"/>
      <c r="AL10" s="38">
        <v>0</v>
      </c>
      <c r="AM10" s="39"/>
      <c r="AN10" s="39"/>
    </row>
    <row r="11" spans="1:40" ht="45" customHeight="1">
      <c r="A11" s="35" t="s">
        <v>17</v>
      </c>
      <c r="B11" s="40">
        <v>1000</v>
      </c>
      <c r="C11" s="41">
        <v>880</v>
      </c>
      <c r="D11" s="41">
        <v>120</v>
      </c>
      <c r="E11" s="40">
        <v>800</v>
      </c>
      <c r="F11" s="41">
        <v>800</v>
      </c>
      <c r="G11" s="41"/>
      <c r="H11" s="36">
        <v>666</v>
      </c>
      <c r="I11" s="41">
        <v>666</v>
      </c>
      <c r="J11" s="41"/>
      <c r="K11" s="40">
        <v>603</v>
      </c>
      <c r="L11" s="41">
        <v>600</v>
      </c>
      <c r="M11" s="41">
        <v>3</v>
      </c>
      <c r="N11" s="40">
        <v>0</v>
      </c>
      <c r="O11" s="41"/>
      <c r="P11" s="41"/>
      <c r="Q11" s="40">
        <v>700</v>
      </c>
      <c r="R11" s="41">
        <v>700</v>
      </c>
      <c r="S11" s="41"/>
      <c r="T11" s="40">
        <v>0</v>
      </c>
      <c r="U11" s="41"/>
      <c r="V11" s="41"/>
      <c r="W11" s="40">
        <v>0</v>
      </c>
      <c r="X11" s="41"/>
      <c r="Y11" s="41"/>
      <c r="Z11" s="41"/>
      <c r="AA11" s="41"/>
      <c r="AB11" s="41"/>
      <c r="AC11" s="38">
        <v>0</v>
      </c>
      <c r="AD11" s="39"/>
      <c r="AE11" s="39"/>
      <c r="AF11" s="38">
        <v>0</v>
      </c>
      <c r="AG11" s="39"/>
      <c r="AH11" s="39"/>
      <c r="AI11" s="38">
        <v>0</v>
      </c>
      <c r="AJ11" s="39"/>
      <c r="AK11" s="39"/>
      <c r="AL11" s="38">
        <v>0</v>
      </c>
      <c r="AM11" s="39"/>
      <c r="AN11" s="39"/>
    </row>
    <row r="12" spans="1:40" ht="45" customHeight="1">
      <c r="A12" s="35" t="s">
        <v>18</v>
      </c>
      <c r="B12" s="40">
        <v>3500</v>
      </c>
      <c r="C12" s="41">
        <v>3500</v>
      </c>
      <c r="D12" s="41"/>
      <c r="E12" s="40">
        <v>0</v>
      </c>
      <c r="F12" s="41"/>
      <c r="G12" s="41"/>
      <c r="H12" s="36">
        <v>13334</v>
      </c>
      <c r="I12" s="41">
        <v>10146</v>
      </c>
      <c r="J12" s="41">
        <v>3188</v>
      </c>
      <c r="K12" s="40">
        <v>3838</v>
      </c>
      <c r="L12" s="41">
        <v>3838</v>
      </c>
      <c r="M12" s="41"/>
      <c r="N12" s="40">
        <v>0</v>
      </c>
      <c r="O12" s="41"/>
      <c r="P12" s="41"/>
      <c r="Q12" s="40">
        <v>0</v>
      </c>
      <c r="R12" s="41"/>
      <c r="S12" s="41"/>
      <c r="T12" s="40">
        <v>0</v>
      </c>
      <c r="U12" s="41"/>
      <c r="V12" s="41"/>
      <c r="W12" s="40">
        <v>0</v>
      </c>
      <c r="X12" s="41"/>
      <c r="Y12" s="41"/>
      <c r="Z12" s="41"/>
      <c r="AA12" s="41"/>
      <c r="AB12" s="41"/>
      <c r="AC12" s="38">
        <v>0</v>
      </c>
      <c r="AD12" s="39"/>
      <c r="AE12" s="39"/>
      <c r="AF12" s="38">
        <v>0</v>
      </c>
      <c r="AG12" s="39"/>
      <c r="AH12" s="39"/>
      <c r="AI12" s="38">
        <v>0</v>
      </c>
      <c r="AJ12" s="39"/>
      <c r="AK12" s="39"/>
      <c r="AL12" s="38">
        <v>600</v>
      </c>
      <c r="AM12" s="39"/>
      <c r="AN12" s="39">
        <v>600</v>
      </c>
    </row>
    <row r="13" spans="1:40" ht="45" customHeight="1">
      <c r="A13" s="35" t="s">
        <v>19</v>
      </c>
      <c r="B13" s="40">
        <v>6200</v>
      </c>
      <c r="C13" s="41">
        <v>6200</v>
      </c>
      <c r="D13" s="41"/>
      <c r="E13" s="40">
        <v>2500</v>
      </c>
      <c r="F13" s="41">
        <v>2250</v>
      </c>
      <c r="G13" s="41">
        <v>250</v>
      </c>
      <c r="H13" s="36">
        <v>11540</v>
      </c>
      <c r="I13" s="41">
        <v>11540</v>
      </c>
      <c r="J13" s="41"/>
      <c r="K13" s="40">
        <v>2000</v>
      </c>
      <c r="L13" s="41">
        <v>1840</v>
      </c>
      <c r="M13" s="41">
        <v>160</v>
      </c>
      <c r="N13" s="40">
        <v>0</v>
      </c>
      <c r="O13" s="41"/>
      <c r="P13" s="41"/>
      <c r="Q13" s="40">
        <v>2709</v>
      </c>
      <c r="R13" s="41">
        <v>2709</v>
      </c>
      <c r="S13" s="41"/>
      <c r="T13" s="40">
        <v>0</v>
      </c>
      <c r="U13" s="41"/>
      <c r="V13" s="41"/>
      <c r="W13" s="40">
        <v>0</v>
      </c>
      <c r="X13" s="41"/>
      <c r="Y13" s="41"/>
      <c r="Z13" s="41"/>
      <c r="AA13" s="41"/>
      <c r="AB13" s="41"/>
      <c r="AC13" s="38">
        <v>0</v>
      </c>
      <c r="AD13" s="39"/>
      <c r="AE13" s="39"/>
      <c r="AF13" s="38">
        <v>0</v>
      </c>
      <c r="AG13" s="39"/>
      <c r="AH13" s="39"/>
      <c r="AI13" s="38">
        <v>0</v>
      </c>
      <c r="AJ13" s="39"/>
      <c r="AK13" s="39"/>
      <c r="AL13" s="38">
        <v>0</v>
      </c>
      <c r="AM13" s="39"/>
      <c r="AN13" s="39"/>
    </row>
    <row r="14" spans="1:40" ht="45" customHeight="1">
      <c r="A14" s="35" t="s">
        <v>20</v>
      </c>
      <c r="B14" s="40">
        <v>0</v>
      </c>
      <c r="C14" s="41"/>
      <c r="D14" s="41"/>
      <c r="E14" s="40">
        <v>0</v>
      </c>
      <c r="F14" s="41"/>
      <c r="G14" s="41"/>
      <c r="H14" s="36">
        <v>604</v>
      </c>
      <c r="I14" s="41">
        <v>604</v>
      </c>
      <c r="J14" s="41"/>
      <c r="K14" s="40">
        <v>350</v>
      </c>
      <c r="L14" s="41">
        <v>348</v>
      </c>
      <c r="M14" s="41">
        <v>2</v>
      </c>
      <c r="N14" s="40">
        <v>0</v>
      </c>
      <c r="O14" s="41"/>
      <c r="P14" s="41"/>
      <c r="Q14" s="40">
        <v>0</v>
      </c>
      <c r="R14" s="41"/>
      <c r="S14" s="41"/>
      <c r="T14" s="40">
        <v>0</v>
      </c>
      <c r="U14" s="41"/>
      <c r="V14" s="41"/>
      <c r="W14" s="40">
        <v>0</v>
      </c>
      <c r="X14" s="41"/>
      <c r="Y14" s="41"/>
      <c r="Z14" s="41"/>
      <c r="AA14" s="41"/>
      <c r="AB14" s="41"/>
      <c r="AC14" s="38">
        <v>0</v>
      </c>
      <c r="AD14" s="39"/>
      <c r="AE14" s="39"/>
      <c r="AF14" s="38">
        <v>0</v>
      </c>
      <c r="AG14" s="39"/>
      <c r="AH14" s="39"/>
      <c r="AI14" s="38">
        <v>0</v>
      </c>
      <c r="AJ14" s="39"/>
      <c r="AK14" s="39"/>
      <c r="AL14" s="38">
        <v>0</v>
      </c>
      <c r="AM14" s="39"/>
      <c r="AN14" s="39"/>
    </row>
    <row r="15" spans="1:40" ht="45" customHeight="1">
      <c r="A15" s="35" t="s">
        <v>21</v>
      </c>
      <c r="B15" s="40">
        <v>2100</v>
      </c>
      <c r="C15" s="41">
        <v>2000</v>
      </c>
      <c r="D15" s="41">
        <v>100</v>
      </c>
      <c r="E15" s="40">
        <v>0</v>
      </c>
      <c r="F15" s="41"/>
      <c r="G15" s="41"/>
      <c r="H15" s="36">
        <v>13158</v>
      </c>
      <c r="I15" s="40">
        <v>12158</v>
      </c>
      <c r="J15" s="41">
        <v>1000</v>
      </c>
      <c r="K15" s="40">
        <v>971</v>
      </c>
      <c r="L15" s="41">
        <v>931</v>
      </c>
      <c r="M15" s="41">
        <v>40</v>
      </c>
      <c r="N15" s="40">
        <v>0</v>
      </c>
      <c r="O15" s="41"/>
      <c r="P15" s="41"/>
      <c r="Q15" s="40">
        <v>2149</v>
      </c>
      <c r="R15" s="41">
        <v>2149</v>
      </c>
      <c r="S15" s="41"/>
      <c r="T15" s="40">
        <v>0</v>
      </c>
      <c r="U15" s="41"/>
      <c r="V15" s="41"/>
      <c r="W15" s="40">
        <v>0</v>
      </c>
      <c r="X15" s="41"/>
      <c r="Y15" s="41"/>
      <c r="Z15" s="41"/>
      <c r="AA15" s="41"/>
      <c r="AB15" s="41"/>
      <c r="AC15" s="38">
        <v>0</v>
      </c>
      <c r="AD15" s="39"/>
      <c r="AE15" s="39"/>
      <c r="AF15" s="38">
        <v>0</v>
      </c>
      <c r="AG15" s="39"/>
      <c r="AH15" s="39"/>
      <c r="AI15" s="38">
        <v>0</v>
      </c>
      <c r="AJ15" s="39"/>
      <c r="AK15" s="39"/>
      <c r="AL15" s="38">
        <v>0</v>
      </c>
      <c r="AM15" s="39"/>
      <c r="AN15" s="39"/>
    </row>
    <row r="16" spans="1:40" ht="45" customHeight="1">
      <c r="A16" s="35" t="s">
        <v>22</v>
      </c>
      <c r="B16" s="40">
        <v>0</v>
      </c>
      <c r="C16" s="41"/>
      <c r="D16" s="41"/>
      <c r="E16" s="40">
        <v>0</v>
      </c>
      <c r="F16" s="41"/>
      <c r="G16" s="41"/>
      <c r="H16" s="36">
        <v>0</v>
      </c>
      <c r="I16" s="41"/>
      <c r="J16" s="41"/>
      <c r="K16" s="40">
        <v>246</v>
      </c>
      <c r="L16" s="41">
        <v>246</v>
      </c>
      <c r="M16" s="41"/>
      <c r="N16" s="40">
        <v>0</v>
      </c>
      <c r="O16" s="41"/>
      <c r="P16" s="41"/>
      <c r="Q16" s="40">
        <v>0</v>
      </c>
      <c r="R16" s="41"/>
      <c r="S16" s="41"/>
      <c r="T16" s="40">
        <v>0</v>
      </c>
      <c r="U16" s="41"/>
      <c r="V16" s="41"/>
      <c r="W16" s="40">
        <v>0</v>
      </c>
      <c r="X16" s="41"/>
      <c r="Y16" s="41"/>
      <c r="Z16" s="41"/>
      <c r="AA16" s="41"/>
      <c r="AB16" s="41"/>
      <c r="AC16" s="38">
        <v>0</v>
      </c>
      <c r="AD16" s="39"/>
      <c r="AE16" s="39"/>
      <c r="AF16" s="38">
        <v>0</v>
      </c>
      <c r="AG16" s="39"/>
      <c r="AH16" s="39"/>
      <c r="AI16" s="38">
        <v>0</v>
      </c>
      <c r="AJ16" s="39"/>
      <c r="AK16" s="39"/>
      <c r="AL16" s="38">
        <v>0</v>
      </c>
      <c r="AM16" s="39"/>
      <c r="AN16" s="39"/>
    </row>
    <row r="17" spans="1:40" ht="45" customHeight="1">
      <c r="A17" s="35" t="s">
        <v>23</v>
      </c>
      <c r="B17" s="40">
        <v>0</v>
      </c>
      <c r="C17" s="41"/>
      <c r="D17" s="41"/>
      <c r="E17" s="40">
        <v>0</v>
      </c>
      <c r="F17" s="41"/>
      <c r="G17" s="41"/>
      <c r="H17" s="36">
        <v>686</v>
      </c>
      <c r="I17" s="41">
        <v>686</v>
      </c>
      <c r="J17" s="41"/>
      <c r="K17" s="40">
        <v>300</v>
      </c>
      <c r="L17" s="41">
        <v>297</v>
      </c>
      <c r="M17" s="41">
        <v>3</v>
      </c>
      <c r="N17" s="40">
        <v>0</v>
      </c>
      <c r="O17" s="41"/>
      <c r="P17" s="41"/>
      <c r="Q17" s="40">
        <v>0</v>
      </c>
      <c r="R17" s="41"/>
      <c r="S17" s="41"/>
      <c r="T17" s="40">
        <v>0</v>
      </c>
      <c r="U17" s="41"/>
      <c r="V17" s="41"/>
      <c r="W17" s="40">
        <v>0</v>
      </c>
      <c r="X17" s="41"/>
      <c r="Y17" s="41"/>
      <c r="Z17" s="41"/>
      <c r="AA17" s="41"/>
      <c r="AB17" s="41"/>
      <c r="AC17" s="38">
        <v>0</v>
      </c>
      <c r="AD17" s="39"/>
      <c r="AE17" s="39"/>
      <c r="AF17" s="38">
        <v>0</v>
      </c>
      <c r="AG17" s="39"/>
      <c r="AH17" s="39"/>
      <c r="AI17" s="38">
        <v>0</v>
      </c>
      <c r="AJ17" s="39"/>
      <c r="AK17" s="39"/>
      <c r="AL17" s="38">
        <v>0</v>
      </c>
      <c r="AM17" s="39"/>
      <c r="AN17" s="39"/>
    </row>
    <row r="18" spans="1:40" ht="45" customHeight="1">
      <c r="A18" s="35" t="s">
        <v>24</v>
      </c>
      <c r="B18" s="40">
        <v>4500</v>
      </c>
      <c r="C18" s="41">
        <v>4410</v>
      </c>
      <c r="D18" s="41">
        <v>90</v>
      </c>
      <c r="E18" s="40">
        <v>0</v>
      </c>
      <c r="F18" s="41"/>
      <c r="G18" s="41"/>
      <c r="H18" s="36">
        <v>898</v>
      </c>
      <c r="I18" s="41">
        <v>898</v>
      </c>
      <c r="J18" s="41"/>
      <c r="K18" s="40">
        <v>1400</v>
      </c>
      <c r="L18" s="41">
        <v>1400</v>
      </c>
      <c r="M18" s="41"/>
      <c r="N18" s="40">
        <v>0</v>
      </c>
      <c r="O18" s="41"/>
      <c r="P18" s="41"/>
      <c r="Q18" s="40">
        <v>0</v>
      </c>
      <c r="R18" s="41"/>
      <c r="S18" s="41"/>
      <c r="T18" s="40">
        <v>0</v>
      </c>
      <c r="U18" s="41"/>
      <c r="V18" s="41"/>
      <c r="W18" s="40">
        <v>0</v>
      </c>
      <c r="X18" s="41"/>
      <c r="Y18" s="41"/>
      <c r="Z18" s="41"/>
      <c r="AA18" s="41"/>
      <c r="AB18" s="41"/>
      <c r="AC18" s="38">
        <v>0</v>
      </c>
      <c r="AD18" s="39"/>
      <c r="AE18" s="39"/>
      <c r="AF18" s="38">
        <v>0</v>
      </c>
      <c r="AG18" s="39"/>
      <c r="AH18" s="39"/>
      <c r="AI18" s="38">
        <v>0</v>
      </c>
      <c r="AJ18" s="39"/>
      <c r="AK18" s="39"/>
      <c r="AL18" s="38">
        <v>0</v>
      </c>
      <c r="AM18" s="39"/>
      <c r="AN18" s="39"/>
    </row>
    <row r="19" spans="1:40" ht="45" customHeight="1">
      <c r="A19" s="35" t="s">
        <v>25</v>
      </c>
      <c r="B19" s="40">
        <v>0</v>
      </c>
      <c r="C19" s="41"/>
      <c r="D19" s="41"/>
      <c r="E19" s="40">
        <v>0</v>
      </c>
      <c r="F19" s="41"/>
      <c r="G19" s="41"/>
      <c r="H19" s="36">
        <v>0</v>
      </c>
      <c r="I19" s="41"/>
      <c r="J19" s="41"/>
      <c r="K19" s="40">
        <v>500</v>
      </c>
      <c r="L19" s="41">
        <v>500</v>
      </c>
      <c r="M19" s="41"/>
      <c r="N19" s="40">
        <v>0</v>
      </c>
      <c r="O19" s="41"/>
      <c r="P19" s="41"/>
      <c r="Q19" s="40">
        <v>0</v>
      </c>
      <c r="R19" s="41"/>
      <c r="S19" s="41"/>
      <c r="T19" s="40">
        <v>0</v>
      </c>
      <c r="U19" s="41"/>
      <c r="V19" s="41"/>
      <c r="W19" s="40">
        <v>0</v>
      </c>
      <c r="X19" s="41"/>
      <c r="Y19" s="41"/>
      <c r="Z19" s="41"/>
      <c r="AA19" s="41"/>
      <c r="AB19" s="41"/>
      <c r="AC19" s="38">
        <v>0</v>
      </c>
      <c r="AD19" s="39"/>
      <c r="AE19" s="39"/>
      <c r="AF19" s="38">
        <v>0</v>
      </c>
      <c r="AG19" s="39"/>
      <c r="AH19" s="39"/>
      <c r="AI19" s="38">
        <v>0</v>
      </c>
      <c r="AJ19" s="39"/>
      <c r="AK19" s="39"/>
      <c r="AL19" s="38">
        <v>0</v>
      </c>
      <c r="AM19" s="39"/>
      <c r="AN19" s="39"/>
    </row>
    <row r="20" spans="1:40" ht="45" customHeight="1">
      <c r="A20" s="35" t="s">
        <v>26</v>
      </c>
      <c r="B20" s="40">
        <v>500</v>
      </c>
      <c r="C20" s="41">
        <v>500</v>
      </c>
      <c r="D20" s="41"/>
      <c r="E20" s="40">
        <v>0</v>
      </c>
      <c r="F20" s="41"/>
      <c r="G20" s="41"/>
      <c r="H20" s="36">
        <v>1247</v>
      </c>
      <c r="I20" s="41">
        <v>1247</v>
      </c>
      <c r="J20" s="41"/>
      <c r="K20" s="40">
        <v>450</v>
      </c>
      <c r="L20" s="41">
        <v>450</v>
      </c>
      <c r="M20" s="41"/>
      <c r="N20" s="40">
        <v>0</v>
      </c>
      <c r="O20" s="41"/>
      <c r="P20" s="41"/>
      <c r="Q20" s="40">
        <v>0</v>
      </c>
      <c r="R20" s="41"/>
      <c r="S20" s="41"/>
      <c r="T20" s="40">
        <v>0</v>
      </c>
      <c r="U20" s="41"/>
      <c r="V20" s="41"/>
      <c r="W20" s="40">
        <v>0</v>
      </c>
      <c r="X20" s="41"/>
      <c r="Y20" s="41"/>
      <c r="Z20" s="41"/>
      <c r="AA20" s="41"/>
      <c r="AB20" s="41"/>
      <c r="AC20" s="38">
        <v>0</v>
      </c>
      <c r="AD20" s="39"/>
      <c r="AE20" s="39"/>
      <c r="AF20" s="38">
        <v>0</v>
      </c>
      <c r="AG20" s="39"/>
      <c r="AH20" s="39"/>
      <c r="AI20" s="38">
        <v>0</v>
      </c>
      <c r="AJ20" s="39"/>
      <c r="AK20" s="39"/>
      <c r="AL20" s="38">
        <v>0</v>
      </c>
      <c r="AM20" s="39"/>
      <c r="AN20" s="39"/>
    </row>
    <row r="21" spans="1:40" ht="45" customHeight="1">
      <c r="A21" s="35" t="s">
        <v>27</v>
      </c>
      <c r="B21" s="40">
        <v>600</v>
      </c>
      <c r="C21" s="41">
        <v>600</v>
      </c>
      <c r="D21" s="41"/>
      <c r="E21" s="40">
        <v>0</v>
      </c>
      <c r="F21" s="41"/>
      <c r="G21" s="41"/>
      <c r="H21" s="36">
        <v>4655</v>
      </c>
      <c r="I21" s="41">
        <v>2581</v>
      </c>
      <c r="J21" s="41">
        <v>2074</v>
      </c>
      <c r="K21" s="40">
        <v>500</v>
      </c>
      <c r="L21" s="41">
        <v>470</v>
      </c>
      <c r="M21" s="41">
        <v>30</v>
      </c>
      <c r="N21" s="40">
        <v>0</v>
      </c>
      <c r="O21" s="41"/>
      <c r="P21" s="41"/>
      <c r="Q21" s="40">
        <v>0</v>
      </c>
      <c r="R21" s="41"/>
      <c r="S21" s="41"/>
      <c r="T21" s="40">
        <v>0</v>
      </c>
      <c r="U21" s="41"/>
      <c r="V21" s="41"/>
      <c r="W21" s="40">
        <v>0</v>
      </c>
      <c r="X21" s="41"/>
      <c r="Y21" s="41"/>
      <c r="Z21" s="41"/>
      <c r="AA21" s="41"/>
      <c r="AB21" s="41"/>
      <c r="AC21" s="38">
        <v>0</v>
      </c>
      <c r="AD21" s="39"/>
      <c r="AE21" s="39"/>
      <c r="AF21" s="38">
        <v>0</v>
      </c>
      <c r="AG21" s="39"/>
      <c r="AH21" s="39"/>
      <c r="AI21" s="38">
        <v>0</v>
      </c>
      <c r="AJ21" s="39"/>
      <c r="AK21" s="39"/>
      <c r="AL21" s="38">
        <v>0</v>
      </c>
      <c r="AM21" s="39"/>
      <c r="AN21" s="39"/>
    </row>
    <row r="22" spans="1:40" ht="45" customHeight="1">
      <c r="A22" s="35" t="s">
        <v>28</v>
      </c>
      <c r="B22" s="40">
        <v>0</v>
      </c>
      <c r="C22" s="41"/>
      <c r="D22" s="41"/>
      <c r="E22" s="40">
        <v>0</v>
      </c>
      <c r="F22" s="41"/>
      <c r="G22" s="41"/>
      <c r="H22" s="36">
        <v>1486</v>
      </c>
      <c r="I22" s="41">
        <v>1486</v>
      </c>
      <c r="J22" s="41"/>
      <c r="K22" s="40">
        <v>550</v>
      </c>
      <c r="L22" s="41">
        <v>550</v>
      </c>
      <c r="M22" s="41"/>
      <c r="N22" s="40">
        <v>0</v>
      </c>
      <c r="O22" s="41"/>
      <c r="P22" s="41"/>
      <c r="Q22" s="40">
        <v>0</v>
      </c>
      <c r="R22" s="41"/>
      <c r="S22" s="41"/>
      <c r="T22" s="40">
        <v>0</v>
      </c>
      <c r="U22" s="41"/>
      <c r="V22" s="41"/>
      <c r="W22" s="40">
        <v>0</v>
      </c>
      <c r="X22" s="41"/>
      <c r="Y22" s="41"/>
      <c r="Z22" s="41"/>
      <c r="AA22" s="41"/>
      <c r="AB22" s="41"/>
      <c r="AC22" s="38">
        <v>0</v>
      </c>
      <c r="AD22" s="39"/>
      <c r="AE22" s="39"/>
      <c r="AF22" s="38">
        <v>0</v>
      </c>
      <c r="AG22" s="39"/>
      <c r="AH22" s="39"/>
      <c r="AI22" s="38">
        <v>0</v>
      </c>
      <c r="AJ22" s="39"/>
      <c r="AK22" s="39"/>
      <c r="AL22" s="38">
        <v>0</v>
      </c>
      <c r="AM22" s="39"/>
      <c r="AN22" s="39"/>
    </row>
    <row r="23" spans="1:40" ht="45" customHeight="1">
      <c r="A23" s="35" t="s">
        <v>29</v>
      </c>
      <c r="B23" s="40">
        <v>0</v>
      </c>
      <c r="C23" s="41"/>
      <c r="D23" s="41"/>
      <c r="E23" s="40">
        <v>0</v>
      </c>
      <c r="F23" s="41"/>
      <c r="G23" s="41"/>
      <c r="H23" s="36">
        <v>1968</v>
      </c>
      <c r="I23" s="41">
        <v>1968</v>
      </c>
      <c r="J23" s="41"/>
      <c r="K23" s="40">
        <v>380</v>
      </c>
      <c r="L23" s="41">
        <v>380</v>
      </c>
      <c r="M23" s="41"/>
      <c r="N23" s="40">
        <v>0</v>
      </c>
      <c r="O23" s="41"/>
      <c r="P23" s="41"/>
      <c r="Q23" s="40">
        <v>0</v>
      </c>
      <c r="R23" s="41"/>
      <c r="S23" s="41"/>
      <c r="T23" s="40">
        <v>0</v>
      </c>
      <c r="U23" s="41"/>
      <c r="V23" s="41"/>
      <c r="W23" s="40">
        <v>0</v>
      </c>
      <c r="X23" s="41"/>
      <c r="Y23" s="41"/>
      <c r="Z23" s="41"/>
      <c r="AA23" s="41"/>
      <c r="AB23" s="41"/>
      <c r="AC23" s="38">
        <v>0</v>
      </c>
      <c r="AD23" s="39"/>
      <c r="AE23" s="39"/>
      <c r="AF23" s="38">
        <v>0</v>
      </c>
      <c r="AG23" s="39"/>
      <c r="AH23" s="39"/>
      <c r="AI23" s="38">
        <v>0</v>
      </c>
      <c r="AJ23" s="39"/>
      <c r="AK23" s="39"/>
      <c r="AL23" s="38">
        <v>0</v>
      </c>
      <c r="AM23" s="39"/>
      <c r="AN23" s="39"/>
    </row>
    <row r="24" spans="1:40" ht="45" customHeight="1">
      <c r="A24" s="35" t="s">
        <v>30</v>
      </c>
      <c r="B24" s="40">
        <v>0</v>
      </c>
      <c r="C24" s="41"/>
      <c r="D24" s="41"/>
      <c r="E24" s="40">
        <v>0</v>
      </c>
      <c r="F24" s="41"/>
      <c r="G24" s="41"/>
      <c r="H24" s="36">
        <v>430</v>
      </c>
      <c r="I24" s="41">
        <v>430</v>
      </c>
      <c r="J24" s="41"/>
      <c r="K24" s="40">
        <v>700</v>
      </c>
      <c r="L24" s="41">
        <v>686</v>
      </c>
      <c r="M24" s="41">
        <v>14</v>
      </c>
      <c r="N24" s="40">
        <v>0</v>
      </c>
      <c r="O24" s="41"/>
      <c r="P24" s="41"/>
      <c r="Q24" s="40">
        <v>0</v>
      </c>
      <c r="R24" s="41"/>
      <c r="S24" s="41"/>
      <c r="T24" s="40">
        <v>0</v>
      </c>
      <c r="U24" s="41"/>
      <c r="V24" s="41"/>
      <c r="W24" s="40">
        <v>0</v>
      </c>
      <c r="X24" s="41"/>
      <c r="Y24" s="41"/>
      <c r="Z24" s="41"/>
      <c r="AA24" s="41"/>
      <c r="AB24" s="41"/>
      <c r="AC24" s="38">
        <v>0</v>
      </c>
      <c r="AD24" s="39"/>
      <c r="AE24" s="39"/>
      <c r="AF24" s="38">
        <v>0</v>
      </c>
      <c r="AG24" s="39"/>
      <c r="AH24" s="39"/>
      <c r="AI24" s="38">
        <v>0</v>
      </c>
      <c r="AJ24" s="39"/>
      <c r="AK24" s="39"/>
      <c r="AL24" s="38">
        <v>0</v>
      </c>
      <c r="AM24" s="39"/>
      <c r="AN24" s="39"/>
    </row>
    <row r="25" spans="1:40" ht="45" customHeight="1">
      <c r="A25" s="35" t="s">
        <v>31</v>
      </c>
      <c r="B25" s="40">
        <v>1300</v>
      </c>
      <c r="C25" s="41">
        <v>1300</v>
      </c>
      <c r="D25" s="41"/>
      <c r="E25" s="40">
        <v>0</v>
      </c>
      <c r="F25" s="41"/>
      <c r="G25" s="41"/>
      <c r="H25" s="36">
        <v>1079</v>
      </c>
      <c r="I25" s="41">
        <v>780</v>
      </c>
      <c r="J25" s="41">
        <v>299</v>
      </c>
      <c r="K25" s="40">
        <v>1378</v>
      </c>
      <c r="L25" s="41">
        <v>1366</v>
      </c>
      <c r="M25" s="41">
        <v>12</v>
      </c>
      <c r="N25" s="40">
        <v>0</v>
      </c>
      <c r="O25" s="41"/>
      <c r="P25" s="41"/>
      <c r="Q25" s="40">
        <v>0</v>
      </c>
      <c r="R25" s="41"/>
      <c r="S25" s="41"/>
      <c r="T25" s="40">
        <v>0</v>
      </c>
      <c r="U25" s="41"/>
      <c r="V25" s="41"/>
      <c r="W25" s="40">
        <v>0</v>
      </c>
      <c r="X25" s="41"/>
      <c r="Y25" s="41"/>
      <c r="Z25" s="41"/>
      <c r="AA25" s="41"/>
      <c r="AB25" s="41"/>
      <c r="AC25" s="38">
        <v>0</v>
      </c>
      <c r="AD25" s="39"/>
      <c r="AE25" s="39"/>
      <c r="AF25" s="38">
        <v>0</v>
      </c>
      <c r="AG25" s="39"/>
      <c r="AH25" s="39"/>
      <c r="AI25" s="38">
        <v>0</v>
      </c>
      <c r="AJ25" s="39"/>
      <c r="AK25" s="39"/>
      <c r="AL25" s="38">
        <v>0</v>
      </c>
      <c r="AM25" s="39"/>
      <c r="AN25" s="39"/>
    </row>
    <row r="26" spans="1:40" ht="45" customHeight="1">
      <c r="A26" s="35" t="s">
        <v>32</v>
      </c>
      <c r="B26" s="40">
        <v>1525</v>
      </c>
      <c r="C26" s="41">
        <v>1500</v>
      </c>
      <c r="D26" s="41">
        <v>25</v>
      </c>
      <c r="E26" s="40">
        <v>0</v>
      </c>
      <c r="F26" s="41"/>
      <c r="G26" s="41"/>
      <c r="H26" s="36">
        <v>0</v>
      </c>
      <c r="I26" s="41"/>
      <c r="J26" s="41"/>
      <c r="K26" s="40">
        <v>513</v>
      </c>
      <c r="L26" s="41">
        <v>513</v>
      </c>
      <c r="M26" s="41"/>
      <c r="N26" s="40">
        <v>0</v>
      </c>
      <c r="O26" s="41"/>
      <c r="P26" s="41"/>
      <c r="Q26" s="40">
        <v>0</v>
      </c>
      <c r="R26" s="41"/>
      <c r="S26" s="41"/>
      <c r="T26" s="40">
        <v>0</v>
      </c>
      <c r="U26" s="41"/>
      <c r="V26" s="41"/>
      <c r="W26" s="40">
        <v>0</v>
      </c>
      <c r="X26" s="41"/>
      <c r="Y26" s="41"/>
      <c r="Z26" s="41"/>
      <c r="AA26" s="41"/>
      <c r="AB26" s="41"/>
      <c r="AC26" s="38">
        <v>0</v>
      </c>
      <c r="AD26" s="39"/>
      <c r="AE26" s="39"/>
      <c r="AF26" s="38">
        <v>0</v>
      </c>
      <c r="AG26" s="39"/>
      <c r="AH26" s="39"/>
      <c r="AI26" s="38">
        <v>0</v>
      </c>
      <c r="AJ26" s="39"/>
      <c r="AK26" s="39"/>
      <c r="AL26" s="38">
        <v>0</v>
      </c>
      <c r="AM26" s="39"/>
      <c r="AN26" s="39"/>
    </row>
    <row r="27" spans="1:40" ht="45" customHeight="1">
      <c r="A27" s="35" t="s">
        <v>33</v>
      </c>
      <c r="B27" s="40">
        <v>0</v>
      </c>
      <c r="C27" s="41"/>
      <c r="D27" s="41"/>
      <c r="E27" s="40">
        <v>0</v>
      </c>
      <c r="F27" s="41"/>
      <c r="G27" s="41"/>
      <c r="H27" s="36">
        <v>541</v>
      </c>
      <c r="I27" s="41">
        <v>541</v>
      </c>
      <c r="J27" s="41"/>
      <c r="K27" s="40">
        <v>480</v>
      </c>
      <c r="L27" s="41">
        <v>480</v>
      </c>
      <c r="M27" s="41"/>
      <c r="N27" s="40">
        <v>0</v>
      </c>
      <c r="O27" s="41"/>
      <c r="P27" s="41"/>
      <c r="Q27" s="40">
        <v>0</v>
      </c>
      <c r="R27" s="41"/>
      <c r="S27" s="41"/>
      <c r="T27" s="40">
        <v>0</v>
      </c>
      <c r="U27" s="41"/>
      <c r="V27" s="41"/>
      <c r="W27" s="40">
        <v>0</v>
      </c>
      <c r="X27" s="41"/>
      <c r="Y27" s="41"/>
      <c r="Z27" s="41"/>
      <c r="AA27" s="41"/>
      <c r="AB27" s="41"/>
      <c r="AC27" s="38">
        <v>0</v>
      </c>
      <c r="AD27" s="39"/>
      <c r="AE27" s="39"/>
      <c r="AF27" s="38">
        <v>0</v>
      </c>
      <c r="AG27" s="39"/>
      <c r="AH27" s="39"/>
      <c r="AI27" s="38">
        <v>0</v>
      </c>
      <c r="AJ27" s="39"/>
      <c r="AK27" s="39"/>
      <c r="AL27" s="38">
        <v>0</v>
      </c>
      <c r="AM27" s="39"/>
      <c r="AN27" s="39"/>
    </row>
    <row r="28" spans="1:40" ht="45" customHeight="1">
      <c r="A28" s="35" t="s">
        <v>34</v>
      </c>
      <c r="B28" s="40">
        <v>0</v>
      </c>
      <c r="C28" s="41"/>
      <c r="D28" s="41"/>
      <c r="E28" s="40">
        <v>0</v>
      </c>
      <c r="F28" s="41"/>
      <c r="G28" s="41"/>
      <c r="H28" s="36">
        <v>0</v>
      </c>
      <c r="I28" s="41"/>
      <c r="J28" s="41"/>
      <c r="K28" s="40">
        <v>158</v>
      </c>
      <c r="L28" s="41">
        <v>158</v>
      </c>
      <c r="M28" s="41"/>
      <c r="N28" s="40">
        <v>0</v>
      </c>
      <c r="O28" s="41"/>
      <c r="P28" s="41"/>
      <c r="Q28" s="40">
        <v>0</v>
      </c>
      <c r="R28" s="41"/>
      <c r="S28" s="41"/>
      <c r="T28" s="40">
        <v>0</v>
      </c>
      <c r="U28" s="41"/>
      <c r="V28" s="41"/>
      <c r="W28" s="40">
        <v>0</v>
      </c>
      <c r="X28" s="41"/>
      <c r="Y28" s="41"/>
      <c r="Z28" s="41"/>
      <c r="AA28" s="41"/>
      <c r="AB28" s="41"/>
      <c r="AC28" s="38">
        <v>0</v>
      </c>
      <c r="AD28" s="39"/>
      <c r="AE28" s="39"/>
      <c r="AF28" s="38">
        <v>0</v>
      </c>
      <c r="AG28" s="39"/>
      <c r="AH28" s="39"/>
      <c r="AI28" s="38">
        <v>0</v>
      </c>
      <c r="AJ28" s="39"/>
      <c r="AK28" s="39"/>
      <c r="AL28" s="38">
        <v>0</v>
      </c>
      <c r="AM28" s="39"/>
      <c r="AN28" s="39"/>
    </row>
    <row r="29" spans="1:40" ht="45" customHeight="1">
      <c r="A29" s="35" t="s">
        <v>35</v>
      </c>
      <c r="B29" s="40">
        <v>720</v>
      </c>
      <c r="C29" s="41">
        <v>720</v>
      </c>
      <c r="D29" s="41"/>
      <c r="E29" s="40">
        <v>0</v>
      </c>
      <c r="F29" s="41"/>
      <c r="G29" s="41"/>
      <c r="H29" s="36">
        <v>4747</v>
      </c>
      <c r="I29" s="41">
        <v>3915</v>
      </c>
      <c r="J29" s="41">
        <v>832</v>
      </c>
      <c r="K29" s="40">
        <v>1262</v>
      </c>
      <c r="L29" s="41">
        <v>1242</v>
      </c>
      <c r="M29" s="41">
        <v>20</v>
      </c>
      <c r="N29" s="40">
        <v>0</v>
      </c>
      <c r="O29" s="41"/>
      <c r="P29" s="41"/>
      <c r="Q29" s="40">
        <v>0</v>
      </c>
      <c r="R29" s="41"/>
      <c r="S29" s="41"/>
      <c r="T29" s="40">
        <v>0</v>
      </c>
      <c r="U29" s="41"/>
      <c r="V29" s="41"/>
      <c r="W29" s="40">
        <v>0</v>
      </c>
      <c r="X29" s="41"/>
      <c r="Y29" s="41"/>
      <c r="Z29" s="41"/>
      <c r="AA29" s="41"/>
      <c r="AB29" s="41"/>
      <c r="AC29" s="38">
        <v>0</v>
      </c>
      <c r="AD29" s="39"/>
      <c r="AE29" s="39"/>
      <c r="AF29" s="38">
        <v>0</v>
      </c>
      <c r="AG29" s="39"/>
      <c r="AH29" s="39"/>
      <c r="AI29" s="38">
        <v>0</v>
      </c>
      <c r="AJ29" s="39"/>
      <c r="AK29" s="39"/>
      <c r="AL29" s="38">
        <v>0</v>
      </c>
      <c r="AM29" s="39"/>
      <c r="AN29" s="39"/>
    </row>
    <row r="30" spans="1:40" ht="45" customHeight="1">
      <c r="A30" s="35" t="s">
        <v>36</v>
      </c>
      <c r="B30" s="40">
        <v>0</v>
      </c>
      <c r="C30" s="41"/>
      <c r="D30" s="41"/>
      <c r="E30" s="40">
        <v>0</v>
      </c>
      <c r="F30" s="41"/>
      <c r="G30" s="41"/>
      <c r="H30" s="36">
        <v>0</v>
      </c>
      <c r="I30" s="41"/>
      <c r="J30" s="41"/>
      <c r="K30" s="40">
        <v>210</v>
      </c>
      <c r="L30" s="41">
        <v>210</v>
      </c>
      <c r="M30" s="41"/>
      <c r="N30" s="40">
        <v>0</v>
      </c>
      <c r="O30" s="41"/>
      <c r="P30" s="41"/>
      <c r="Q30" s="40">
        <v>0</v>
      </c>
      <c r="R30" s="41"/>
      <c r="S30" s="41"/>
      <c r="T30" s="40">
        <v>0</v>
      </c>
      <c r="U30" s="41"/>
      <c r="V30" s="41"/>
      <c r="W30" s="40">
        <v>0</v>
      </c>
      <c r="X30" s="41"/>
      <c r="Y30" s="41"/>
      <c r="Z30" s="41"/>
      <c r="AA30" s="41"/>
      <c r="AB30" s="41"/>
      <c r="AC30" s="38">
        <v>0</v>
      </c>
      <c r="AD30" s="39"/>
      <c r="AE30" s="39"/>
      <c r="AF30" s="38">
        <v>0</v>
      </c>
      <c r="AG30" s="39"/>
      <c r="AH30" s="39"/>
      <c r="AI30" s="38">
        <v>0</v>
      </c>
      <c r="AJ30" s="39"/>
      <c r="AK30" s="39"/>
      <c r="AL30" s="38">
        <v>0</v>
      </c>
      <c r="AM30" s="39"/>
      <c r="AN30" s="39"/>
    </row>
    <row r="31" spans="1:40" ht="45" customHeight="1">
      <c r="A31" s="35" t="s">
        <v>37</v>
      </c>
      <c r="B31" s="40">
        <v>1200</v>
      </c>
      <c r="C31" s="41">
        <v>1180</v>
      </c>
      <c r="D31" s="41">
        <v>20</v>
      </c>
      <c r="E31" s="40">
        <v>0</v>
      </c>
      <c r="F31" s="41"/>
      <c r="G31" s="41"/>
      <c r="H31" s="36">
        <v>1154</v>
      </c>
      <c r="I31" s="41">
        <v>913</v>
      </c>
      <c r="J31" s="41">
        <v>241</v>
      </c>
      <c r="K31" s="40">
        <v>1200</v>
      </c>
      <c r="L31" s="41">
        <v>1175</v>
      </c>
      <c r="M31" s="41">
        <v>25</v>
      </c>
      <c r="N31" s="40">
        <v>0</v>
      </c>
      <c r="O31" s="41"/>
      <c r="P31" s="41"/>
      <c r="Q31" s="40">
        <v>90</v>
      </c>
      <c r="R31" s="41">
        <v>90</v>
      </c>
      <c r="S31" s="41"/>
      <c r="T31" s="40">
        <v>0</v>
      </c>
      <c r="U31" s="41"/>
      <c r="V31" s="41"/>
      <c r="W31" s="40">
        <v>0</v>
      </c>
      <c r="X31" s="41"/>
      <c r="Y31" s="41"/>
      <c r="Z31" s="41"/>
      <c r="AA31" s="41"/>
      <c r="AB31" s="41"/>
      <c r="AC31" s="38">
        <v>0</v>
      </c>
      <c r="AD31" s="39"/>
      <c r="AE31" s="39"/>
      <c r="AF31" s="38">
        <v>0</v>
      </c>
      <c r="AG31" s="39"/>
      <c r="AH31" s="39"/>
      <c r="AI31" s="38">
        <v>0</v>
      </c>
      <c r="AJ31" s="39"/>
      <c r="AK31" s="39"/>
      <c r="AL31" s="38">
        <v>0</v>
      </c>
      <c r="AM31" s="39"/>
      <c r="AN31" s="39"/>
    </row>
    <row r="32" spans="1:40" ht="45" customHeight="1">
      <c r="A32" s="35" t="s">
        <v>38</v>
      </c>
      <c r="B32" s="40">
        <v>53</v>
      </c>
      <c r="C32" s="41">
        <v>50</v>
      </c>
      <c r="D32" s="41">
        <v>3</v>
      </c>
      <c r="E32" s="40">
        <v>0</v>
      </c>
      <c r="F32" s="41"/>
      <c r="G32" s="41"/>
      <c r="H32" s="36">
        <v>1434</v>
      </c>
      <c r="I32" s="41">
        <v>1434</v>
      </c>
      <c r="J32" s="41"/>
      <c r="K32" s="40">
        <v>600</v>
      </c>
      <c r="L32" s="41">
        <v>600</v>
      </c>
      <c r="M32" s="41"/>
      <c r="N32" s="40">
        <v>0</v>
      </c>
      <c r="O32" s="41"/>
      <c r="P32" s="41"/>
      <c r="Q32" s="40">
        <v>0</v>
      </c>
      <c r="R32" s="41"/>
      <c r="S32" s="41"/>
      <c r="T32" s="40">
        <v>0</v>
      </c>
      <c r="U32" s="41"/>
      <c r="V32" s="41"/>
      <c r="W32" s="40">
        <v>0</v>
      </c>
      <c r="X32" s="41"/>
      <c r="Y32" s="41"/>
      <c r="Z32" s="41"/>
      <c r="AA32" s="41"/>
      <c r="AB32" s="41"/>
      <c r="AC32" s="38">
        <v>0</v>
      </c>
      <c r="AD32" s="39"/>
      <c r="AE32" s="39"/>
      <c r="AF32" s="38">
        <v>0</v>
      </c>
      <c r="AG32" s="39"/>
      <c r="AH32" s="39"/>
      <c r="AI32" s="38">
        <v>0</v>
      </c>
      <c r="AJ32" s="39"/>
      <c r="AK32" s="39"/>
      <c r="AL32" s="38">
        <v>0</v>
      </c>
      <c r="AM32" s="39"/>
      <c r="AN32" s="39"/>
    </row>
    <row r="33" spans="1:40" ht="45" customHeight="1">
      <c r="A33" s="35" t="s">
        <v>39</v>
      </c>
      <c r="B33" s="40">
        <v>0</v>
      </c>
      <c r="C33" s="41"/>
      <c r="D33" s="41"/>
      <c r="E33" s="40">
        <v>0</v>
      </c>
      <c r="F33" s="41"/>
      <c r="G33" s="41"/>
      <c r="H33" s="36">
        <v>298</v>
      </c>
      <c r="I33" s="41">
        <v>298</v>
      </c>
      <c r="J33" s="41"/>
      <c r="K33" s="40">
        <v>0</v>
      </c>
      <c r="L33" s="41"/>
      <c r="M33" s="41"/>
      <c r="N33" s="40">
        <v>0</v>
      </c>
      <c r="O33" s="41"/>
      <c r="P33" s="41"/>
      <c r="Q33" s="40">
        <v>0</v>
      </c>
      <c r="R33" s="41"/>
      <c r="S33" s="41"/>
      <c r="T33" s="40">
        <v>0</v>
      </c>
      <c r="U33" s="41"/>
      <c r="V33" s="41"/>
      <c r="W33" s="40">
        <v>0</v>
      </c>
      <c r="X33" s="41"/>
      <c r="Y33" s="41"/>
      <c r="Z33" s="41"/>
      <c r="AA33" s="41"/>
      <c r="AB33" s="41"/>
      <c r="AC33" s="38">
        <v>0</v>
      </c>
      <c r="AD33" s="39"/>
      <c r="AE33" s="39"/>
      <c r="AF33" s="38">
        <v>0</v>
      </c>
      <c r="AG33" s="39"/>
      <c r="AH33" s="39"/>
      <c r="AI33" s="38">
        <v>0</v>
      </c>
      <c r="AJ33" s="39"/>
      <c r="AK33" s="39"/>
      <c r="AL33" s="38">
        <v>0</v>
      </c>
      <c r="AM33" s="39"/>
      <c r="AN33" s="39"/>
    </row>
    <row r="34" spans="1:40" ht="45" customHeight="1">
      <c r="A34" s="35" t="s">
        <v>40</v>
      </c>
      <c r="B34" s="40">
        <v>2208</v>
      </c>
      <c r="C34" s="41">
        <v>2158</v>
      </c>
      <c r="D34" s="41">
        <v>50</v>
      </c>
      <c r="E34" s="40">
        <v>0</v>
      </c>
      <c r="F34" s="41"/>
      <c r="G34" s="41"/>
      <c r="H34" s="36">
        <v>1098</v>
      </c>
      <c r="I34" s="41">
        <v>1098</v>
      </c>
      <c r="J34" s="41"/>
      <c r="K34" s="40">
        <v>750</v>
      </c>
      <c r="L34" s="41">
        <v>750</v>
      </c>
      <c r="M34" s="41"/>
      <c r="N34" s="40">
        <v>0</v>
      </c>
      <c r="O34" s="41"/>
      <c r="P34" s="41"/>
      <c r="Q34" s="40">
        <v>0</v>
      </c>
      <c r="R34" s="41"/>
      <c r="S34" s="41"/>
      <c r="T34" s="40">
        <v>0</v>
      </c>
      <c r="U34" s="41"/>
      <c r="V34" s="41"/>
      <c r="W34" s="40">
        <v>0</v>
      </c>
      <c r="X34" s="41"/>
      <c r="Y34" s="41"/>
      <c r="Z34" s="41"/>
      <c r="AA34" s="41"/>
      <c r="AB34" s="41"/>
      <c r="AC34" s="38">
        <v>0</v>
      </c>
      <c r="AD34" s="39"/>
      <c r="AE34" s="39"/>
      <c r="AF34" s="38">
        <v>0</v>
      </c>
      <c r="AG34" s="39"/>
      <c r="AH34" s="39"/>
      <c r="AI34" s="38">
        <v>0</v>
      </c>
      <c r="AJ34" s="39"/>
      <c r="AK34" s="39"/>
      <c r="AL34" s="38">
        <v>0</v>
      </c>
      <c r="AM34" s="39"/>
      <c r="AN34" s="39"/>
    </row>
    <row r="35" spans="1:40" ht="45" customHeight="1">
      <c r="A35" s="35" t="s">
        <v>41</v>
      </c>
      <c r="B35" s="40">
        <v>0</v>
      </c>
      <c r="C35" s="41"/>
      <c r="D35" s="41"/>
      <c r="E35" s="40">
        <v>0</v>
      </c>
      <c r="F35" s="41"/>
      <c r="G35" s="41"/>
      <c r="H35" s="36">
        <v>0</v>
      </c>
      <c r="I35" s="41"/>
      <c r="J35" s="41"/>
      <c r="K35" s="40">
        <v>502</v>
      </c>
      <c r="L35" s="41">
        <v>478</v>
      </c>
      <c r="M35" s="41">
        <v>24</v>
      </c>
      <c r="N35" s="40">
        <v>0</v>
      </c>
      <c r="O35" s="41"/>
      <c r="P35" s="41"/>
      <c r="Q35" s="40">
        <v>0</v>
      </c>
      <c r="R35" s="41"/>
      <c r="S35" s="41"/>
      <c r="T35" s="40">
        <v>0</v>
      </c>
      <c r="U35" s="41"/>
      <c r="V35" s="41"/>
      <c r="W35" s="40">
        <v>0</v>
      </c>
      <c r="X35" s="41"/>
      <c r="Y35" s="41"/>
      <c r="Z35" s="41"/>
      <c r="AA35" s="41"/>
      <c r="AB35" s="41"/>
      <c r="AC35" s="38">
        <v>0</v>
      </c>
      <c r="AD35" s="39"/>
      <c r="AE35" s="39"/>
      <c r="AF35" s="38">
        <v>0</v>
      </c>
      <c r="AG35" s="39"/>
      <c r="AH35" s="39"/>
      <c r="AI35" s="38">
        <v>0</v>
      </c>
      <c r="AJ35" s="39"/>
      <c r="AK35" s="39"/>
      <c r="AL35" s="38">
        <v>0</v>
      </c>
      <c r="AM35" s="39"/>
      <c r="AN35" s="39"/>
    </row>
    <row r="36" spans="1:40" ht="45" customHeight="1">
      <c r="A36" s="35" t="s">
        <v>42</v>
      </c>
      <c r="B36" s="40">
        <v>1900</v>
      </c>
      <c r="C36" s="41">
        <v>1900</v>
      </c>
      <c r="D36" s="41"/>
      <c r="E36" s="40">
        <v>0</v>
      </c>
      <c r="F36" s="41"/>
      <c r="G36" s="41"/>
      <c r="H36" s="36">
        <v>1227</v>
      </c>
      <c r="I36" s="41">
        <v>1151</v>
      </c>
      <c r="J36" s="41">
        <v>76</v>
      </c>
      <c r="K36" s="40">
        <v>685</v>
      </c>
      <c r="L36" s="41">
        <v>685</v>
      </c>
      <c r="M36" s="41"/>
      <c r="N36" s="40">
        <v>0</v>
      </c>
      <c r="O36" s="41"/>
      <c r="P36" s="41"/>
      <c r="Q36" s="40">
        <v>0</v>
      </c>
      <c r="R36" s="41"/>
      <c r="S36" s="41"/>
      <c r="T36" s="40">
        <v>0</v>
      </c>
      <c r="U36" s="41"/>
      <c r="V36" s="41"/>
      <c r="W36" s="40">
        <v>0</v>
      </c>
      <c r="X36" s="41"/>
      <c r="Y36" s="41"/>
      <c r="Z36" s="41"/>
      <c r="AA36" s="41"/>
      <c r="AB36" s="41"/>
      <c r="AC36" s="38">
        <v>0</v>
      </c>
      <c r="AD36" s="39"/>
      <c r="AE36" s="39"/>
      <c r="AF36" s="38">
        <v>0</v>
      </c>
      <c r="AG36" s="39"/>
      <c r="AH36" s="39"/>
      <c r="AI36" s="38">
        <v>0</v>
      </c>
      <c r="AJ36" s="39"/>
      <c r="AK36" s="39"/>
      <c r="AL36" s="38">
        <v>0</v>
      </c>
      <c r="AM36" s="39"/>
      <c r="AN36" s="39"/>
    </row>
    <row r="37" spans="1:40" ht="45" customHeight="1">
      <c r="A37" s="35" t="s">
        <v>43</v>
      </c>
      <c r="B37" s="40">
        <v>0</v>
      </c>
      <c r="C37" s="41"/>
      <c r="D37" s="41"/>
      <c r="E37" s="40">
        <v>0</v>
      </c>
      <c r="F37" s="41"/>
      <c r="G37" s="41"/>
      <c r="H37" s="36">
        <v>289</v>
      </c>
      <c r="I37" s="41">
        <v>90</v>
      </c>
      <c r="J37" s="41">
        <v>199</v>
      </c>
      <c r="K37" s="40">
        <v>789</v>
      </c>
      <c r="L37" s="41">
        <v>786</v>
      </c>
      <c r="M37" s="41">
        <v>3</v>
      </c>
      <c r="N37" s="40">
        <v>0</v>
      </c>
      <c r="O37" s="41"/>
      <c r="P37" s="41"/>
      <c r="Q37" s="40">
        <v>0</v>
      </c>
      <c r="R37" s="41"/>
      <c r="S37" s="41"/>
      <c r="T37" s="40">
        <v>0</v>
      </c>
      <c r="U37" s="41"/>
      <c r="V37" s="41"/>
      <c r="W37" s="40">
        <v>0</v>
      </c>
      <c r="X37" s="41"/>
      <c r="Y37" s="41"/>
      <c r="Z37" s="41"/>
      <c r="AA37" s="41"/>
      <c r="AB37" s="41"/>
      <c r="AC37" s="38">
        <v>0</v>
      </c>
      <c r="AD37" s="39"/>
      <c r="AE37" s="39"/>
      <c r="AF37" s="38">
        <v>0</v>
      </c>
      <c r="AG37" s="39"/>
      <c r="AH37" s="39"/>
      <c r="AI37" s="38">
        <v>0</v>
      </c>
      <c r="AJ37" s="39"/>
      <c r="AK37" s="39"/>
      <c r="AL37" s="38">
        <v>0</v>
      </c>
      <c r="AM37" s="39"/>
      <c r="AN37" s="39"/>
    </row>
    <row r="38" spans="1:40" ht="45" customHeight="1">
      <c r="A38" s="35" t="s">
        <v>44</v>
      </c>
      <c r="B38" s="40">
        <v>0</v>
      </c>
      <c r="C38" s="41"/>
      <c r="D38" s="41"/>
      <c r="E38" s="40">
        <v>0</v>
      </c>
      <c r="F38" s="41"/>
      <c r="G38" s="41"/>
      <c r="H38" s="36">
        <v>0</v>
      </c>
      <c r="I38" s="41"/>
      <c r="J38" s="41"/>
      <c r="K38" s="40">
        <v>350</v>
      </c>
      <c r="L38" s="41">
        <v>350</v>
      </c>
      <c r="M38" s="41"/>
      <c r="N38" s="40">
        <v>0</v>
      </c>
      <c r="O38" s="41"/>
      <c r="P38" s="41"/>
      <c r="Q38" s="40">
        <v>0</v>
      </c>
      <c r="R38" s="41"/>
      <c r="S38" s="41"/>
      <c r="T38" s="40">
        <v>0</v>
      </c>
      <c r="U38" s="41"/>
      <c r="V38" s="41"/>
      <c r="W38" s="40">
        <v>0</v>
      </c>
      <c r="X38" s="41"/>
      <c r="Y38" s="41"/>
      <c r="Z38" s="41"/>
      <c r="AA38" s="41"/>
      <c r="AB38" s="41"/>
      <c r="AC38" s="38">
        <v>0</v>
      </c>
      <c r="AD38" s="39"/>
      <c r="AE38" s="39"/>
      <c r="AF38" s="38">
        <v>0</v>
      </c>
      <c r="AG38" s="39"/>
      <c r="AH38" s="39"/>
      <c r="AI38" s="38">
        <v>0</v>
      </c>
      <c r="AJ38" s="39"/>
      <c r="AK38" s="39"/>
      <c r="AL38" s="38">
        <v>0</v>
      </c>
      <c r="AM38" s="39"/>
      <c r="AN38" s="39"/>
    </row>
    <row r="39" spans="1:40" ht="45" customHeight="1">
      <c r="A39" s="35" t="s">
        <v>45</v>
      </c>
      <c r="B39" s="40">
        <v>0</v>
      </c>
      <c r="C39" s="41"/>
      <c r="D39" s="41"/>
      <c r="E39" s="40">
        <v>0</v>
      </c>
      <c r="F39" s="41"/>
      <c r="G39" s="41"/>
      <c r="H39" s="36">
        <v>2994</v>
      </c>
      <c r="I39" s="41">
        <v>2050</v>
      </c>
      <c r="J39" s="41">
        <v>944</v>
      </c>
      <c r="K39" s="40">
        <v>600</v>
      </c>
      <c r="L39" s="41">
        <v>600</v>
      </c>
      <c r="M39" s="41"/>
      <c r="N39" s="40">
        <v>0</v>
      </c>
      <c r="O39" s="41"/>
      <c r="P39" s="41"/>
      <c r="Q39" s="40">
        <v>0</v>
      </c>
      <c r="R39" s="41"/>
      <c r="S39" s="41"/>
      <c r="T39" s="40">
        <v>0</v>
      </c>
      <c r="U39" s="41"/>
      <c r="V39" s="41"/>
      <c r="W39" s="40">
        <v>0</v>
      </c>
      <c r="X39" s="41"/>
      <c r="Y39" s="41"/>
      <c r="Z39" s="41"/>
      <c r="AA39" s="41"/>
      <c r="AB39" s="41"/>
      <c r="AC39" s="38">
        <v>0</v>
      </c>
      <c r="AD39" s="39"/>
      <c r="AE39" s="39"/>
      <c r="AF39" s="38">
        <v>0</v>
      </c>
      <c r="AG39" s="39"/>
      <c r="AH39" s="39"/>
      <c r="AI39" s="38">
        <v>0</v>
      </c>
      <c r="AJ39" s="39"/>
      <c r="AK39" s="39"/>
      <c r="AL39" s="38">
        <v>0</v>
      </c>
      <c r="AM39" s="39"/>
      <c r="AN39" s="39"/>
    </row>
    <row r="40" spans="1:40" ht="45" customHeight="1">
      <c r="A40" s="35" t="s">
        <v>46</v>
      </c>
      <c r="B40" s="40">
        <v>0</v>
      </c>
      <c r="C40" s="41"/>
      <c r="D40" s="41"/>
      <c r="E40" s="40">
        <v>0</v>
      </c>
      <c r="F40" s="41"/>
      <c r="G40" s="41"/>
      <c r="H40" s="36">
        <v>538</v>
      </c>
      <c r="I40" s="41">
        <v>422</v>
      </c>
      <c r="J40" s="41">
        <v>116</v>
      </c>
      <c r="K40" s="40">
        <v>0</v>
      </c>
      <c r="L40" s="41"/>
      <c r="M40" s="41"/>
      <c r="N40" s="40">
        <v>0</v>
      </c>
      <c r="O40" s="41"/>
      <c r="P40" s="41"/>
      <c r="Q40" s="40">
        <v>0</v>
      </c>
      <c r="R40" s="41"/>
      <c r="S40" s="41"/>
      <c r="T40" s="40">
        <v>0</v>
      </c>
      <c r="U40" s="41"/>
      <c r="V40" s="41"/>
      <c r="W40" s="40">
        <v>0</v>
      </c>
      <c r="X40" s="41"/>
      <c r="Y40" s="41"/>
      <c r="Z40" s="41"/>
      <c r="AA40" s="41"/>
      <c r="AB40" s="41"/>
      <c r="AC40" s="38">
        <v>0</v>
      </c>
      <c r="AD40" s="39"/>
      <c r="AE40" s="39"/>
      <c r="AF40" s="38">
        <v>0</v>
      </c>
      <c r="AG40" s="39"/>
      <c r="AH40" s="39"/>
      <c r="AI40" s="38">
        <v>0</v>
      </c>
      <c r="AJ40" s="39"/>
      <c r="AK40" s="39"/>
      <c r="AL40" s="38">
        <v>0</v>
      </c>
      <c r="AM40" s="39"/>
      <c r="AN40" s="39"/>
    </row>
    <row r="41" spans="1:40" ht="45" customHeight="1">
      <c r="A41" s="35" t="s">
        <v>47</v>
      </c>
      <c r="B41" s="40">
        <v>0</v>
      </c>
      <c r="C41" s="41"/>
      <c r="D41" s="41"/>
      <c r="E41" s="40">
        <v>0</v>
      </c>
      <c r="F41" s="41"/>
      <c r="G41" s="41"/>
      <c r="H41" s="36">
        <v>2424</v>
      </c>
      <c r="I41" s="41">
        <v>2424</v>
      </c>
      <c r="J41" s="41"/>
      <c r="K41" s="40">
        <v>220</v>
      </c>
      <c r="L41" s="41">
        <v>220</v>
      </c>
      <c r="M41" s="41"/>
      <c r="N41" s="40">
        <v>0</v>
      </c>
      <c r="O41" s="41"/>
      <c r="P41" s="41"/>
      <c r="Q41" s="40">
        <v>0</v>
      </c>
      <c r="R41" s="41"/>
      <c r="S41" s="41"/>
      <c r="T41" s="40">
        <v>0</v>
      </c>
      <c r="U41" s="41"/>
      <c r="V41" s="41"/>
      <c r="W41" s="40">
        <v>0</v>
      </c>
      <c r="X41" s="41"/>
      <c r="Y41" s="41"/>
      <c r="Z41" s="41"/>
      <c r="AA41" s="41"/>
      <c r="AB41" s="41"/>
      <c r="AC41" s="38">
        <v>0</v>
      </c>
      <c r="AD41" s="39"/>
      <c r="AE41" s="39"/>
      <c r="AF41" s="38">
        <v>0</v>
      </c>
      <c r="AG41" s="39"/>
      <c r="AH41" s="39"/>
      <c r="AI41" s="38">
        <v>0</v>
      </c>
      <c r="AJ41" s="39"/>
      <c r="AK41" s="39"/>
      <c r="AL41" s="38">
        <v>0</v>
      </c>
      <c r="AM41" s="39"/>
      <c r="AN41" s="39"/>
    </row>
    <row r="42" spans="1:40" ht="45" customHeight="1">
      <c r="A42" s="35" t="s">
        <v>48</v>
      </c>
      <c r="B42" s="40">
        <v>3420</v>
      </c>
      <c r="C42" s="41">
        <v>3405</v>
      </c>
      <c r="D42" s="41">
        <v>15</v>
      </c>
      <c r="E42" s="40">
        <v>771</v>
      </c>
      <c r="F42" s="41">
        <v>754</v>
      </c>
      <c r="G42" s="41">
        <v>17</v>
      </c>
      <c r="H42" s="36">
        <v>3050</v>
      </c>
      <c r="I42" s="41">
        <v>3050</v>
      </c>
      <c r="J42" s="41"/>
      <c r="K42" s="40">
        <v>1300</v>
      </c>
      <c r="L42" s="41">
        <v>1300</v>
      </c>
      <c r="M42" s="41"/>
      <c r="N42" s="40">
        <v>0</v>
      </c>
      <c r="O42" s="41"/>
      <c r="P42" s="41"/>
      <c r="Q42" s="40">
        <v>1440</v>
      </c>
      <c r="R42" s="41">
        <v>1440</v>
      </c>
      <c r="S42" s="41"/>
      <c r="T42" s="40">
        <v>0</v>
      </c>
      <c r="U42" s="41"/>
      <c r="V42" s="41"/>
      <c r="W42" s="40">
        <v>0</v>
      </c>
      <c r="X42" s="41"/>
      <c r="Y42" s="41"/>
      <c r="Z42" s="41"/>
      <c r="AA42" s="41"/>
      <c r="AB42" s="41"/>
      <c r="AC42" s="38">
        <v>0</v>
      </c>
      <c r="AD42" s="39"/>
      <c r="AE42" s="39"/>
      <c r="AF42" s="38">
        <v>0</v>
      </c>
      <c r="AG42" s="39"/>
      <c r="AH42" s="39"/>
      <c r="AI42" s="38">
        <v>0</v>
      </c>
      <c r="AJ42" s="39"/>
      <c r="AK42" s="39"/>
      <c r="AL42" s="38">
        <v>0</v>
      </c>
      <c r="AM42" s="39"/>
      <c r="AN42" s="39"/>
    </row>
    <row r="43" spans="1:40" ht="45" customHeight="1">
      <c r="A43" s="35" t="s">
        <v>49</v>
      </c>
      <c r="B43" s="40">
        <v>1200</v>
      </c>
      <c r="C43" s="41">
        <v>1200</v>
      </c>
      <c r="D43" s="41"/>
      <c r="E43" s="40">
        <v>1050</v>
      </c>
      <c r="F43" s="41">
        <v>1050</v>
      </c>
      <c r="G43" s="41"/>
      <c r="H43" s="36">
        <v>2079</v>
      </c>
      <c r="I43" s="41">
        <v>2079</v>
      </c>
      <c r="J43" s="41"/>
      <c r="K43" s="40">
        <v>150</v>
      </c>
      <c r="L43" s="41">
        <v>150</v>
      </c>
      <c r="M43" s="41"/>
      <c r="N43" s="40">
        <v>0</v>
      </c>
      <c r="O43" s="41"/>
      <c r="P43" s="41"/>
      <c r="Q43" s="40">
        <v>0</v>
      </c>
      <c r="R43" s="41"/>
      <c r="S43" s="41"/>
      <c r="T43" s="40">
        <v>0</v>
      </c>
      <c r="U43" s="41"/>
      <c r="V43" s="41"/>
      <c r="W43" s="40">
        <v>0</v>
      </c>
      <c r="X43" s="41"/>
      <c r="Y43" s="41"/>
      <c r="Z43" s="41"/>
      <c r="AA43" s="41"/>
      <c r="AB43" s="41"/>
      <c r="AC43" s="38">
        <v>0</v>
      </c>
      <c r="AD43" s="39"/>
      <c r="AE43" s="39"/>
      <c r="AF43" s="38">
        <v>0</v>
      </c>
      <c r="AG43" s="39"/>
      <c r="AH43" s="39"/>
      <c r="AI43" s="38">
        <v>0</v>
      </c>
      <c r="AJ43" s="39"/>
      <c r="AK43" s="39"/>
      <c r="AL43" s="38">
        <v>0</v>
      </c>
      <c r="AM43" s="39"/>
      <c r="AN43" s="39"/>
    </row>
    <row r="44" spans="1:40" ht="45" customHeight="1">
      <c r="A44" s="35" t="s">
        <v>50</v>
      </c>
      <c r="B44" s="40">
        <v>1000</v>
      </c>
      <c r="C44" s="41"/>
      <c r="D44" s="41">
        <v>1000</v>
      </c>
      <c r="E44" s="40">
        <v>0</v>
      </c>
      <c r="F44" s="41"/>
      <c r="G44" s="41"/>
      <c r="H44" s="36">
        <v>2612</v>
      </c>
      <c r="I44" s="41">
        <v>0</v>
      </c>
      <c r="J44" s="41">
        <v>2612</v>
      </c>
      <c r="K44" s="40">
        <v>500</v>
      </c>
      <c r="L44" s="41"/>
      <c r="M44" s="41">
        <v>500</v>
      </c>
      <c r="N44" s="40">
        <v>0</v>
      </c>
      <c r="O44" s="41"/>
      <c r="P44" s="41"/>
      <c r="Q44" s="40">
        <v>0</v>
      </c>
      <c r="R44" s="41"/>
      <c r="S44" s="41"/>
      <c r="T44" s="40">
        <v>0</v>
      </c>
      <c r="U44" s="41"/>
      <c r="V44" s="41"/>
      <c r="W44" s="40">
        <v>0</v>
      </c>
      <c r="X44" s="41"/>
      <c r="Y44" s="41"/>
      <c r="Z44" s="41"/>
      <c r="AA44" s="41"/>
      <c r="AB44" s="41"/>
      <c r="AC44" s="38">
        <v>0</v>
      </c>
      <c r="AD44" s="39"/>
      <c r="AE44" s="39"/>
      <c r="AF44" s="38">
        <v>0</v>
      </c>
      <c r="AG44" s="39"/>
      <c r="AH44" s="39"/>
      <c r="AI44" s="38">
        <v>0</v>
      </c>
      <c r="AJ44" s="39"/>
      <c r="AK44" s="39"/>
      <c r="AL44" s="38">
        <v>400</v>
      </c>
      <c r="AM44" s="39"/>
      <c r="AN44" s="39">
        <v>400</v>
      </c>
    </row>
    <row r="45" spans="1:40" ht="45" customHeight="1">
      <c r="A45" s="35" t="s">
        <v>51</v>
      </c>
      <c r="B45" s="40">
        <v>0</v>
      </c>
      <c r="C45" s="41"/>
      <c r="D45" s="41"/>
      <c r="E45" s="40">
        <v>0</v>
      </c>
      <c r="F45" s="41"/>
      <c r="G45" s="41"/>
      <c r="H45" s="36">
        <v>8211</v>
      </c>
      <c r="I45" s="41">
        <v>6851</v>
      </c>
      <c r="J45" s="41">
        <v>1360</v>
      </c>
      <c r="K45" s="40">
        <v>1601</v>
      </c>
      <c r="L45" s="41">
        <v>1572</v>
      </c>
      <c r="M45" s="41">
        <v>29</v>
      </c>
      <c r="N45" s="40">
        <v>0</v>
      </c>
      <c r="O45" s="41"/>
      <c r="P45" s="41"/>
      <c r="Q45" s="40">
        <v>0</v>
      </c>
      <c r="R45" s="41"/>
      <c r="S45" s="41"/>
      <c r="T45" s="40">
        <v>0</v>
      </c>
      <c r="U45" s="41"/>
      <c r="V45" s="41"/>
      <c r="W45" s="40">
        <v>0</v>
      </c>
      <c r="X45" s="41"/>
      <c r="Y45" s="41"/>
      <c r="Z45" s="41"/>
      <c r="AA45" s="41"/>
      <c r="AB45" s="41"/>
      <c r="AC45" s="38">
        <v>0</v>
      </c>
      <c r="AD45" s="39"/>
      <c r="AE45" s="39"/>
      <c r="AF45" s="38">
        <v>0</v>
      </c>
      <c r="AG45" s="39"/>
      <c r="AH45" s="39"/>
      <c r="AI45" s="38">
        <v>0</v>
      </c>
      <c r="AJ45" s="39"/>
      <c r="AK45" s="39"/>
      <c r="AL45" s="38">
        <v>0</v>
      </c>
      <c r="AM45" s="39"/>
      <c r="AN45" s="39"/>
    </row>
    <row r="46" spans="1:40" ht="45" customHeight="1">
      <c r="A46" s="35" t="s">
        <v>52</v>
      </c>
      <c r="B46" s="40">
        <v>4957</v>
      </c>
      <c r="C46" s="41">
        <v>4957</v>
      </c>
      <c r="D46" s="41"/>
      <c r="E46" s="40">
        <v>0</v>
      </c>
      <c r="F46" s="41"/>
      <c r="G46" s="41"/>
      <c r="H46" s="36">
        <v>2526</v>
      </c>
      <c r="I46" s="41">
        <v>2526</v>
      </c>
      <c r="J46" s="41"/>
      <c r="K46" s="40">
        <v>2500</v>
      </c>
      <c r="L46" s="41">
        <v>2500</v>
      </c>
      <c r="M46" s="41"/>
      <c r="N46" s="40">
        <v>0</v>
      </c>
      <c r="O46" s="41"/>
      <c r="P46" s="41"/>
      <c r="Q46" s="40">
        <v>0</v>
      </c>
      <c r="R46" s="41"/>
      <c r="S46" s="41"/>
      <c r="T46" s="40">
        <v>0</v>
      </c>
      <c r="U46" s="41"/>
      <c r="V46" s="41"/>
      <c r="W46" s="40">
        <v>0</v>
      </c>
      <c r="X46" s="41"/>
      <c r="Y46" s="41"/>
      <c r="Z46" s="41"/>
      <c r="AA46" s="41"/>
      <c r="AB46" s="41"/>
      <c r="AC46" s="38">
        <v>0</v>
      </c>
      <c r="AD46" s="39"/>
      <c r="AE46" s="39"/>
      <c r="AF46" s="38">
        <v>0</v>
      </c>
      <c r="AG46" s="39"/>
      <c r="AH46" s="39"/>
      <c r="AI46" s="38">
        <v>0</v>
      </c>
      <c r="AJ46" s="39"/>
      <c r="AK46" s="39"/>
      <c r="AL46" s="38">
        <v>0</v>
      </c>
      <c r="AM46" s="39"/>
      <c r="AN46" s="39"/>
    </row>
    <row r="47" spans="1:40" ht="45" customHeight="1">
      <c r="A47" s="35" t="s">
        <v>53</v>
      </c>
      <c r="B47" s="40">
        <v>0</v>
      </c>
      <c r="C47" s="41"/>
      <c r="D47" s="41"/>
      <c r="E47" s="40">
        <v>0</v>
      </c>
      <c r="F47" s="41"/>
      <c r="G47" s="41"/>
      <c r="H47" s="36">
        <v>1272</v>
      </c>
      <c r="I47" s="41">
        <v>1272</v>
      </c>
      <c r="J47" s="41"/>
      <c r="K47" s="40">
        <v>774</v>
      </c>
      <c r="L47" s="41">
        <v>774</v>
      </c>
      <c r="M47" s="41"/>
      <c r="N47" s="40">
        <v>0</v>
      </c>
      <c r="O47" s="41"/>
      <c r="P47" s="41"/>
      <c r="Q47" s="40">
        <v>0</v>
      </c>
      <c r="R47" s="41"/>
      <c r="S47" s="41"/>
      <c r="T47" s="40">
        <v>0</v>
      </c>
      <c r="U47" s="41"/>
      <c r="V47" s="41"/>
      <c r="W47" s="40">
        <v>0</v>
      </c>
      <c r="X47" s="41"/>
      <c r="Y47" s="41"/>
      <c r="Z47" s="41"/>
      <c r="AA47" s="41"/>
      <c r="AB47" s="41"/>
      <c r="AC47" s="38">
        <v>0</v>
      </c>
      <c r="AD47" s="39"/>
      <c r="AE47" s="39"/>
      <c r="AF47" s="38">
        <v>0</v>
      </c>
      <c r="AG47" s="39"/>
      <c r="AH47" s="39"/>
      <c r="AI47" s="38">
        <v>0</v>
      </c>
      <c r="AJ47" s="39"/>
      <c r="AK47" s="39"/>
      <c r="AL47" s="38">
        <v>0</v>
      </c>
      <c r="AM47" s="39"/>
      <c r="AN47" s="39"/>
    </row>
    <row r="48" spans="1:40" ht="45" customHeight="1">
      <c r="A48" s="35" t="s">
        <v>54</v>
      </c>
      <c r="B48" s="40">
        <v>0</v>
      </c>
      <c r="C48" s="41"/>
      <c r="D48" s="41"/>
      <c r="E48" s="40">
        <v>0</v>
      </c>
      <c r="F48" s="41"/>
      <c r="G48" s="41"/>
      <c r="H48" s="36">
        <v>3218</v>
      </c>
      <c r="I48" s="41">
        <v>3218</v>
      </c>
      <c r="J48" s="41"/>
      <c r="K48" s="40">
        <v>2529</v>
      </c>
      <c r="L48" s="41">
        <v>2529</v>
      </c>
      <c r="M48" s="41"/>
      <c r="N48" s="40">
        <v>0</v>
      </c>
      <c r="O48" s="41"/>
      <c r="P48" s="41"/>
      <c r="Q48" s="40">
        <v>0</v>
      </c>
      <c r="R48" s="41"/>
      <c r="S48" s="41"/>
      <c r="T48" s="40">
        <v>0</v>
      </c>
      <c r="U48" s="41"/>
      <c r="V48" s="41"/>
      <c r="W48" s="40">
        <v>0</v>
      </c>
      <c r="X48" s="41"/>
      <c r="Y48" s="41"/>
      <c r="Z48" s="41"/>
      <c r="AA48" s="41"/>
      <c r="AB48" s="41"/>
      <c r="AC48" s="38">
        <v>0</v>
      </c>
      <c r="AD48" s="39"/>
      <c r="AE48" s="39"/>
      <c r="AF48" s="38">
        <v>0</v>
      </c>
      <c r="AG48" s="39"/>
      <c r="AH48" s="39"/>
      <c r="AI48" s="38">
        <v>0</v>
      </c>
      <c r="AJ48" s="39"/>
      <c r="AK48" s="39"/>
      <c r="AL48" s="38">
        <v>0</v>
      </c>
      <c r="AM48" s="39"/>
      <c r="AN48" s="39"/>
    </row>
    <row r="49" spans="1:40" ht="51.75" customHeight="1">
      <c r="A49" s="35" t="s">
        <v>89</v>
      </c>
      <c r="B49" s="40">
        <v>4499</v>
      </c>
      <c r="C49" s="41">
        <v>4499</v>
      </c>
      <c r="D49" s="41"/>
      <c r="E49" s="40">
        <v>733</v>
      </c>
      <c r="F49" s="41">
        <v>733</v>
      </c>
      <c r="G49" s="41"/>
      <c r="H49" s="36">
        <v>8736</v>
      </c>
      <c r="I49" s="41">
        <v>8736</v>
      </c>
      <c r="J49" s="41"/>
      <c r="K49" s="40">
        <v>1594</v>
      </c>
      <c r="L49" s="41">
        <v>1594</v>
      </c>
      <c r="M49" s="41"/>
      <c r="N49" s="40">
        <v>0</v>
      </c>
      <c r="O49" s="41"/>
      <c r="P49" s="41"/>
      <c r="Q49" s="40">
        <v>165</v>
      </c>
      <c r="R49" s="41">
        <v>165</v>
      </c>
      <c r="S49" s="41"/>
      <c r="T49" s="40">
        <v>0</v>
      </c>
      <c r="U49" s="41"/>
      <c r="V49" s="41"/>
      <c r="W49" s="40">
        <v>0</v>
      </c>
      <c r="X49" s="41"/>
      <c r="Y49" s="41"/>
      <c r="Z49" s="41"/>
      <c r="AA49" s="41"/>
      <c r="AB49" s="41"/>
      <c r="AC49" s="38">
        <v>0</v>
      </c>
      <c r="AD49" s="39"/>
      <c r="AE49" s="39"/>
      <c r="AF49" s="38">
        <v>0</v>
      </c>
      <c r="AG49" s="39"/>
      <c r="AH49" s="39"/>
      <c r="AI49" s="38">
        <v>0</v>
      </c>
      <c r="AJ49" s="39"/>
      <c r="AK49" s="39"/>
      <c r="AL49" s="38">
        <v>0</v>
      </c>
      <c r="AM49" s="39"/>
      <c r="AN49" s="39"/>
    </row>
    <row r="50" spans="1:40" ht="45" customHeight="1">
      <c r="A50" s="35" t="s">
        <v>55</v>
      </c>
      <c r="B50" s="40">
        <v>1980</v>
      </c>
      <c r="C50" s="41">
        <v>1980</v>
      </c>
      <c r="D50" s="41"/>
      <c r="E50" s="40">
        <v>1884</v>
      </c>
      <c r="F50" s="41">
        <v>1884</v>
      </c>
      <c r="G50" s="41"/>
      <c r="H50" s="36">
        <v>7189</v>
      </c>
      <c r="I50" s="41">
        <v>7189</v>
      </c>
      <c r="J50" s="41"/>
      <c r="K50" s="40">
        <v>884</v>
      </c>
      <c r="L50" s="41">
        <v>884</v>
      </c>
      <c r="M50" s="41"/>
      <c r="N50" s="40">
        <v>0</v>
      </c>
      <c r="O50" s="41"/>
      <c r="P50" s="41"/>
      <c r="Q50" s="40">
        <v>217</v>
      </c>
      <c r="R50" s="41">
        <v>217</v>
      </c>
      <c r="S50" s="41"/>
      <c r="T50" s="40">
        <v>0</v>
      </c>
      <c r="U50" s="41"/>
      <c r="V50" s="41"/>
      <c r="W50" s="40">
        <v>0</v>
      </c>
      <c r="X50" s="41"/>
      <c r="Y50" s="41"/>
      <c r="Z50" s="41"/>
      <c r="AA50" s="41"/>
      <c r="AB50" s="41"/>
      <c r="AC50" s="38">
        <v>0</v>
      </c>
      <c r="AD50" s="39"/>
      <c r="AE50" s="39"/>
      <c r="AF50" s="38">
        <v>0</v>
      </c>
      <c r="AG50" s="39"/>
      <c r="AH50" s="39"/>
      <c r="AI50" s="38">
        <v>0</v>
      </c>
      <c r="AJ50" s="39"/>
      <c r="AK50" s="39"/>
      <c r="AL50" s="38">
        <v>0</v>
      </c>
      <c r="AM50" s="39"/>
      <c r="AN50" s="39"/>
    </row>
    <row r="51" spans="1:40" ht="45" customHeight="1">
      <c r="A51" s="35" t="s">
        <v>56</v>
      </c>
      <c r="B51" s="40">
        <v>0</v>
      </c>
      <c r="C51" s="41"/>
      <c r="D51" s="41"/>
      <c r="E51" s="40">
        <v>0</v>
      </c>
      <c r="F51" s="41"/>
      <c r="G51" s="41"/>
      <c r="H51" s="36">
        <v>6917</v>
      </c>
      <c r="I51" s="41">
        <v>6917</v>
      </c>
      <c r="J51" s="41"/>
      <c r="K51" s="40">
        <v>2091</v>
      </c>
      <c r="L51" s="41">
        <v>2091</v>
      </c>
      <c r="M51" s="41"/>
      <c r="N51" s="40">
        <v>0</v>
      </c>
      <c r="O51" s="41"/>
      <c r="P51" s="41"/>
      <c r="Q51" s="40">
        <v>0</v>
      </c>
      <c r="R51" s="41"/>
      <c r="S51" s="41"/>
      <c r="T51" s="40">
        <v>0</v>
      </c>
      <c r="U51" s="41"/>
      <c r="V51" s="41"/>
      <c r="W51" s="40">
        <v>0</v>
      </c>
      <c r="X51" s="41"/>
      <c r="Y51" s="41"/>
      <c r="Z51" s="41"/>
      <c r="AA51" s="41"/>
      <c r="AB51" s="41"/>
      <c r="AC51" s="38">
        <v>0</v>
      </c>
      <c r="AD51" s="39"/>
      <c r="AE51" s="39"/>
      <c r="AF51" s="38">
        <v>0</v>
      </c>
      <c r="AG51" s="39"/>
      <c r="AH51" s="39"/>
      <c r="AI51" s="38">
        <v>0</v>
      </c>
      <c r="AJ51" s="39"/>
      <c r="AK51" s="39"/>
      <c r="AL51" s="38">
        <v>0</v>
      </c>
      <c r="AM51" s="39"/>
      <c r="AN51" s="39"/>
    </row>
    <row r="52" spans="1:40" ht="45" customHeight="1">
      <c r="A52" s="35" t="s">
        <v>57</v>
      </c>
      <c r="B52" s="40">
        <v>0</v>
      </c>
      <c r="C52" s="41"/>
      <c r="D52" s="41"/>
      <c r="E52" s="40">
        <v>550</v>
      </c>
      <c r="F52" s="41">
        <v>550</v>
      </c>
      <c r="G52" s="41"/>
      <c r="H52" s="36">
        <v>0</v>
      </c>
      <c r="I52" s="41"/>
      <c r="J52" s="41"/>
      <c r="K52" s="40">
        <v>0</v>
      </c>
      <c r="L52" s="41"/>
      <c r="M52" s="41"/>
      <c r="N52" s="40">
        <v>0</v>
      </c>
      <c r="O52" s="41"/>
      <c r="P52" s="41"/>
      <c r="Q52" s="40">
        <v>0</v>
      </c>
      <c r="R52" s="41"/>
      <c r="S52" s="41"/>
      <c r="T52" s="40">
        <v>0</v>
      </c>
      <c r="U52" s="41"/>
      <c r="V52" s="41"/>
      <c r="W52" s="40">
        <v>0</v>
      </c>
      <c r="X52" s="41"/>
      <c r="Y52" s="41"/>
      <c r="Z52" s="41"/>
      <c r="AA52" s="41"/>
      <c r="AB52" s="41"/>
      <c r="AC52" s="38">
        <v>0</v>
      </c>
      <c r="AD52" s="39"/>
      <c r="AE52" s="39"/>
      <c r="AF52" s="38">
        <v>5000</v>
      </c>
      <c r="AG52" s="39">
        <v>5000</v>
      </c>
      <c r="AH52" s="39"/>
      <c r="AI52" s="38">
        <v>0</v>
      </c>
      <c r="AJ52" s="39"/>
      <c r="AK52" s="39"/>
      <c r="AL52" s="38">
        <v>0</v>
      </c>
      <c r="AM52" s="39"/>
      <c r="AN52" s="39"/>
    </row>
    <row r="53" spans="1:40" ht="45" customHeight="1">
      <c r="A53" s="35" t="s">
        <v>58</v>
      </c>
      <c r="B53" s="40">
        <v>2000</v>
      </c>
      <c r="C53" s="41">
        <v>2000</v>
      </c>
      <c r="D53" s="41"/>
      <c r="E53" s="40">
        <v>800</v>
      </c>
      <c r="F53" s="41">
        <v>800</v>
      </c>
      <c r="G53" s="41"/>
      <c r="H53" s="36">
        <v>6840</v>
      </c>
      <c r="I53" s="41">
        <v>6840</v>
      </c>
      <c r="J53" s="41"/>
      <c r="K53" s="40">
        <v>2072</v>
      </c>
      <c r="L53" s="41">
        <v>2072</v>
      </c>
      <c r="M53" s="41"/>
      <c r="N53" s="40">
        <v>0</v>
      </c>
      <c r="O53" s="41"/>
      <c r="P53" s="41"/>
      <c r="Q53" s="40">
        <v>270</v>
      </c>
      <c r="R53" s="41">
        <v>270</v>
      </c>
      <c r="S53" s="41"/>
      <c r="T53" s="40">
        <v>0</v>
      </c>
      <c r="U53" s="41"/>
      <c r="V53" s="41"/>
      <c r="W53" s="40">
        <v>0</v>
      </c>
      <c r="X53" s="41"/>
      <c r="Y53" s="41"/>
      <c r="Z53" s="41"/>
      <c r="AA53" s="41"/>
      <c r="AB53" s="41"/>
      <c r="AC53" s="38">
        <v>0</v>
      </c>
      <c r="AD53" s="39"/>
      <c r="AE53" s="39"/>
      <c r="AF53" s="38">
        <v>0</v>
      </c>
      <c r="AG53" s="39"/>
      <c r="AH53" s="39"/>
      <c r="AI53" s="38">
        <v>0</v>
      </c>
      <c r="AJ53" s="39"/>
      <c r="AK53" s="39"/>
      <c r="AL53" s="38">
        <v>0</v>
      </c>
      <c r="AM53" s="39"/>
      <c r="AN53" s="39"/>
    </row>
    <row r="54" spans="1:40" ht="45" customHeight="1">
      <c r="A54" s="35" t="s">
        <v>59</v>
      </c>
      <c r="B54" s="40">
        <v>1200</v>
      </c>
      <c r="C54" s="41">
        <v>1200</v>
      </c>
      <c r="D54" s="41"/>
      <c r="E54" s="40">
        <v>0</v>
      </c>
      <c r="F54" s="41"/>
      <c r="G54" s="41"/>
      <c r="H54" s="36">
        <v>4006</v>
      </c>
      <c r="I54" s="41">
        <v>4006</v>
      </c>
      <c r="J54" s="41"/>
      <c r="K54" s="40">
        <v>989</v>
      </c>
      <c r="L54" s="41">
        <v>989</v>
      </c>
      <c r="M54" s="41"/>
      <c r="N54" s="40">
        <v>0</v>
      </c>
      <c r="O54" s="41"/>
      <c r="P54" s="41"/>
      <c r="Q54" s="40">
        <v>0</v>
      </c>
      <c r="R54" s="41"/>
      <c r="S54" s="41"/>
      <c r="T54" s="40">
        <v>0</v>
      </c>
      <c r="U54" s="41"/>
      <c r="V54" s="41"/>
      <c r="W54" s="40">
        <v>0</v>
      </c>
      <c r="X54" s="41"/>
      <c r="Y54" s="41"/>
      <c r="Z54" s="41"/>
      <c r="AA54" s="41"/>
      <c r="AB54" s="41"/>
      <c r="AC54" s="38">
        <v>0</v>
      </c>
      <c r="AD54" s="39"/>
      <c r="AE54" s="39"/>
      <c r="AF54" s="38">
        <v>0</v>
      </c>
      <c r="AG54" s="39"/>
      <c r="AH54" s="39"/>
      <c r="AI54" s="38">
        <v>0</v>
      </c>
      <c r="AJ54" s="39"/>
      <c r="AK54" s="39"/>
      <c r="AL54" s="38">
        <v>0</v>
      </c>
      <c r="AM54" s="39"/>
      <c r="AN54" s="39"/>
    </row>
    <row r="55" spans="1:40" ht="45" customHeight="1">
      <c r="A55" s="35" t="s">
        <v>60</v>
      </c>
      <c r="B55" s="40">
        <v>2455</v>
      </c>
      <c r="C55" s="41">
        <v>2455</v>
      </c>
      <c r="D55" s="41"/>
      <c r="E55" s="40">
        <v>0</v>
      </c>
      <c r="F55" s="41"/>
      <c r="G55" s="41"/>
      <c r="H55" s="36">
        <v>3300</v>
      </c>
      <c r="I55" s="41">
        <v>3300</v>
      </c>
      <c r="J55" s="41"/>
      <c r="K55" s="40">
        <v>950</v>
      </c>
      <c r="L55" s="41">
        <v>950</v>
      </c>
      <c r="M55" s="41"/>
      <c r="N55" s="40">
        <v>0</v>
      </c>
      <c r="O55" s="41"/>
      <c r="P55" s="41"/>
      <c r="Q55" s="40">
        <v>2001</v>
      </c>
      <c r="R55" s="41">
        <v>2001</v>
      </c>
      <c r="S55" s="41"/>
      <c r="T55" s="40">
        <v>0</v>
      </c>
      <c r="U55" s="41"/>
      <c r="V55" s="41"/>
      <c r="W55" s="40">
        <v>0</v>
      </c>
      <c r="X55" s="41"/>
      <c r="Y55" s="41"/>
      <c r="Z55" s="41"/>
      <c r="AA55" s="41"/>
      <c r="AB55" s="41"/>
      <c r="AC55" s="38">
        <v>0</v>
      </c>
      <c r="AD55" s="39"/>
      <c r="AE55" s="39"/>
      <c r="AF55" s="38">
        <v>0</v>
      </c>
      <c r="AG55" s="39"/>
      <c r="AH55" s="39"/>
      <c r="AI55" s="38">
        <v>0</v>
      </c>
      <c r="AJ55" s="39"/>
      <c r="AK55" s="39"/>
      <c r="AL55" s="38">
        <v>0</v>
      </c>
      <c r="AM55" s="39"/>
      <c r="AN55" s="39"/>
    </row>
    <row r="56" spans="1:40" ht="45" customHeight="1">
      <c r="A56" s="42" t="s">
        <v>61</v>
      </c>
      <c r="B56" s="40">
        <v>0</v>
      </c>
      <c r="C56" s="41"/>
      <c r="D56" s="41"/>
      <c r="E56" s="40">
        <v>0</v>
      </c>
      <c r="F56" s="41"/>
      <c r="G56" s="41"/>
      <c r="H56" s="36">
        <v>5754</v>
      </c>
      <c r="I56" s="41"/>
      <c r="J56" s="41">
        <v>5754</v>
      </c>
      <c r="K56" s="40">
        <v>500</v>
      </c>
      <c r="L56" s="41"/>
      <c r="M56" s="41">
        <v>500</v>
      </c>
      <c r="N56" s="40">
        <v>0</v>
      </c>
      <c r="O56" s="41"/>
      <c r="P56" s="41"/>
      <c r="Q56" s="40">
        <v>0</v>
      </c>
      <c r="R56" s="41"/>
      <c r="S56" s="41"/>
      <c r="T56" s="40">
        <v>0</v>
      </c>
      <c r="U56" s="41"/>
      <c r="V56" s="41"/>
      <c r="W56" s="40">
        <v>0</v>
      </c>
      <c r="X56" s="41"/>
      <c r="Y56" s="41"/>
      <c r="Z56" s="41"/>
      <c r="AA56" s="41"/>
      <c r="AB56" s="41"/>
      <c r="AC56" s="38">
        <v>0</v>
      </c>
      <c r="AD56" s="39"/>
      <c r="AE56" s="39"/>
      <c r="AF56" s="38">
        <v>0</v>
      </c>
      <c r="AG56" s="39"/>
      <c r="AH56" s="39"/>
      <c r="AI56" s="38">
        <v>0</v>
      </c>
      <c r="AJ56" s="39"/>
      <c r="AK56" s="39"/>
      <c r="AL56" s="38">
        <v>0</v>
      </c>
      <c r="AM56" s="39"/>
      <c r="AN56" s="39"/>
    </row>
    <row r="57" spans="1:40" ht="45" customHeight="1">
      <c r="A57" s="43" t="s">
        <v>88</v>
      </c>
      <c r="B57" s="40">
        <v>1304</v>
      </c>
      <c r="C57" s="41"/>
      <c r="D57" s="41">
        <v>1304</v>
      </c>
      <c r="E57" s="40">
        <v>0</v>
      </c>
      <c r="F57" s="41"/>
      <c r="G57" s="41"/>
      <c r="H57" s="36">
        <v>7603</v>
      </c>
      <c r="I57" s="41"/>
      <c r="J57" s="41">
        <v>7603</v>
      </c>
      <c r="K57" s="40">
        <v>300</v>
      </c>
      <c r="L57" s="41"/>
      <c r="M57" s="41">
        <v>300</v>
      </c>
      <c r="N57" s="40">
        <v>0</v>
      </c>
      <c r="O57" s="41"/>
      <c r="P57" s="41"/>
      <c r="Q57" s="40">
        <v>0</v>
      </c>
      <c r="R57" s="41"/>
      <c r="S57" s="41"/>
      <c r="T57" s="40">
        <v>0</v>
      </c>
      <c r="U57" s="41"/>
      <c r="V57" s="41"/>
      <c r="W57" s="40">
        <v>0</v>
      </c>
      <c r="X57" s="41"/>
      <c r="Y57" s="41"/>
      <c r="Z57" s="41"/>
      <c r="AA57" s="41"/>
      <c r="AB57" s="41"/>
      <c r="AC57" s="38">
        <v>0</v>
      </c>
      <c r="AD57" s="39"/>
      <c r="AE57" s="39"/>
      <c r="AF57" s="38">
        <v>0</v>
      </c>
      <c r="AG57" s="39"/>
      <c r="AH57" s="39"/>
      <c r="AI57" s="38">
        <v>0</v>
      </c>
      <c r="AJ57" s="39"/>
      <c r="AK57" s="39"/>
      <c r="AL57" s="38">
        <v>2000</v>
      </c>
      <c r="AM57" s="39"/>
      <c r="AN57" s="39">
        <v>2000</v>
      </c>
    </row>
    <row r="58" spans="1:40" ht="45" customHeight="1">
      <c r="A58" s="44" t="s">
        <v>62</v>
      </c>
      <c r="B58" s="40">
        <v>7055</v>
      </c>
      <c r="C58" s="41">
        <v>7055</v>
      </c>
      <c r="D58" s="41"/>
      <c r="E58" s="40">
        <v>3400</v>
      </c>
      <c r="F58" s="41">
        <v>3400</v>
      </c>
      <c r="G58" s="41"/>
      <c r="H58" s="36">
        <v>14595</v>
      </c>
      <c r="I58" s="41">
        <v>13049</v>
      </c>
      <c r="J58" s="41">
        <v>1546</v>
      </c>
      <c r="K58" s="40">
        <v>5600</v>
      </c>
      <c r="L58" s="41">
        <v>5522</v>
      </c>
      <c r="M58" s="41">
        <v>78</v>
      </c>
      <c r="N58" s="40">
        <v>0</v>
      </c>
      <c r="O58" s="41"/>
      <c r="P58" s="41"/>
      <c r="Q58" s="40">
        <v>0</v>
      </c>
      <c r="R58" s="41"/>
      <c r="S58" s="41"/>
      <c r="T58" s="40">
        <v>0</v>
      </c>
      <c r="U58" s="41"/>
      <c r="V58" s="41"/>
      <c r="W58" s="40">
        <v>0</v>
      </c>
      <c r="X58" s="41"/>
      <c r="Y58" s="41"/>
      <c r="Z58" s="41"/>
      <c r="AA58" s="41"/>
      <c r="AB58" s="41"/>
      <c r="AC58" s="38">
        <v>0</v>
      </c>
      <c r="AD58" s="39"/>
      <c r="AE58" s="39"/>
      <c r="AF58" s="38">
        <v>0</v>
      </c>
      <c r="AG58" s="39"/>
      <c r="AH58" s="39"/>
      <c r="AI58" s="38">
        <v>0</v>
      </c>
      <c r="AJ58" s="39"/>
      <c r="AK58" s="39"/>
      <c r="AL58" s="38">
        <v>0</v>
      </c>
      <c r="AM58" s="39"/>
      <c r="AN58" s="39"/>
    </row>
    <row r="59" spans="1:40" ht="45" customHeight="1">
      <c r="A59" s="35" t="s">
        <v>63</v>
      </c>
      <c r="B59" s="40">
        <v>5020</v>
      </c>
      <c r="C59" s="41">
        <v>5020</v>
      </c>
      <c r="D59" s="41"/>
      <c r="E59" s="40">
        <v>1350</v>
      </c>
      <c r="F59" s="41">
        <v>1350</v>
      </c>
      <c r="G59" s="41"/>
      <c r="H59" s="36">
        <v>11702</v>
      </c>
      <c r="I59" s="41">
        <v>11702</v>
      </c>
      <c r="J59" s="41"/>
      <c r="K59" s="40">
        <v>3000</v>
      </c>
      <c r="L59" s="41">
        <v>3000</v>
      </c>
      <c r="M59" s="41"/>
      <c r="N59" s="40">
        <v>0</v>
      </c>
      <c r="O59" s="41"/>
      <c r="P59" s="41"/>
      <c r="Q59" s="40">
        <v>0</v>
      </c>
      <c r="R59" s="41"/>
      <c r="S59" s="41"/>
      <c r="T59" s="40">
        <v>0</v>
      </c>
      <c r="U59" s="41"/>
      <c r="V59" s="41"/>
      <c r="W59" s="40">
        <v>0</v>
      </c>
      <c r="X59" s="41"/>
      <c r="Y59" s="41"/>
      <c r="Z59" s="41"/>
      <c r="AA59" s="41"/>
      <c r="AB59" s="41"/>
      <c r="AC59" s="38">
        <v>0</v>
      </c>
      <c r="AD59" s="39"/>
      <c r="AE59" s="39"/>
      <c r="AF59" s="38">
        <v>0</v>
      </c>
      <c r="AG59" s="39"/>
      <c r="AH59" s="39"/>
      <c r="AI59" s="38">
        <v>0</v>
      </c>
      <c r="AJ59" s="39"/>
      <c r="AK59" s="39"/>
      <c r="AL59" s="38">
        <v>0</v>
      </c>
      <c r="AM59" s="39"/>
      <c r="AN59" s="39"/>
    </row>
    <row r="60" spans="1:40" ht="45" customHeight="1">
      <c r="A60" s="35" t="s">
        <v>64</v>
      </c>
      <c r="B60" s="40">
        <v>0</v>
      </c>
      <c r="C60" s="41"/>
      <c r="D60" s="41"/>
      <c r="E60" s="40">
        <v>0</v>
      </c>
      <c r="F60" s="41"/>
      <c r="G60" s="41"/>
      <c r="H60" s="36">
        <v>5162</v>
      </c>
      <c r="I60" s="41">
        <v>4612</v>
      </c>
      <c r="J60" s="41">
        <v>550</v>
      </c>
      <c r="K60" s="40">
        <v>3194</v>
      </c>
      <c r="L60" s="41">
        <v>2900</v>
      </c>
      <c r="M60" s="41">
        <v>294</v>
      </c>
      <c r="N60" s="40">
        <v>0</v>
      </c>
      <c r="O60" s="41"/>
      <c r="P60" s="41"/>
      <c r="Q60" s="40">
        <v>0</v>
      </c>
      <c r="R60" s="41"/>
      <c r="S60" s="41"/>
      <c r="T60" s="40">
        <v>0</v>
      </c>
      <c r="U60" s="41"/>
      <c r="V60" s="41"/>
      <c r="W60" s="40">
        <v>0</v>
      </c>
      <c r="X60" s="41"/>
      <c r="Y60" s="41"/>
      <c r="Z60" s="41"/>
      <c r="AA60" s="41"/>
      <c r="AB60" s="41"/>
      <c r="AC60" s="38">
        <v>0</v>
      </c>
      <c r="AD60" s="39"/>
      <c r="AE60" s="39"/>
      <c r="AF60" s="38">
        <v>0</v>
      </c>
      <c r="AG60" s="39"/>
      <c r="AH60" s="39"/>
      <c r="AI60" s="38">
        <v>0</v>
      </c>
      <c r="AJ60" s="39"/>
      <c r="AK60" s="39"/>
      <c r="AL60" s="38">
        <v>0</v>
      </c>
      <c r="AM60" s="39"/>
      <c r="AN60" s="39"/>
    </row>
    <row r="61" spans="1:40" ht="45" customHeight="1">
      <c r="A61" s="35" t="s">
        <v>65</v>
      </c>
      <c r="B61" s="40">
        <v>0</v>
      </c>
      <c r="C61" s="41"/>
      <c r="D61" s="41"/>
      <c r="E61" s="40">
        <v>0</v>
      </c>
      <c r="F61" s="41"/>
      <c r="G61" s="41"/>
      <c r="H61" s="36">
        <v>11890</v>
      </c>
      <c r="I61" s="41">
        <v>10394</v>
      </c>
      <c r="J61" s="41">
        <v>1496</v>
      </c>
      <c r="K61" s="40">
        <v>1860</v>
      </c>
      <c r="L61" s="41">
        <v>1850</v>
      </c>
      <c r="M61" s="41">
        <v>10</v>
      </c>
      <c r="N61" s="40">
        <v>0</v>
      </c>
      <c r="O61" s="41"/>
      <c r="P61" s="41"/>
      <c r="Q61" s="40">
        <v>0</v>
      </c>
      <c r="R61" s="41"/>
      <c r="S61" s="41"/>
      <c r="T61" s="40">
        <v>0</v>
      </c>
      <c r="U61" s="41"/>
      <c r="V61" s="41"/>
      <c r="W61" s="40">
        <v>0</v>
      </c>
      <c r="X61" s="41"/>
      <c r="Y61" s="41"/>
      <c r="Z61" s="41"/>
      <c r="AA61" s="41"/>
      <c r="AB61" s="41"/>
      <c r="AC61" s="38">
        <v>0</v>
      </c>
      <c r="AD61" s="39"/>
      <c r="AE61" s="39"/>
      <c r="AF61" s="38">
        <v>0</v>
      </c>
      <c r="AG61" s="39"/>
      <c r="AH61" s="39"/>
      <c r="AI61" s="38">
        <v>0</v>
      </c>
      <c r="AJ61" s="39"/>
      <c r="AK61" s="39"/>
      <c r="AL61" s="38">
        <v>0</v>
      </c>
      <c r="AM61" s="39"/>
      <c r="AN61" s="39"/>
    </row>
    <row r="62" spans="1:40" ht="45" customHeight="1">
      <c r="A62" s="35" t="s">
        <v>66</v>
      </c>
      <c r="B62" s="40">
        <v>4500</v>
      </c>
      <c r="C62" s="41">
        <v>4500</v>
      </c>
      <c r="D62" s="41"/>
      <c r="E62" s="40">
        <v>5200</v>
      </c>
      <c r="F62" s="41">
        <v>5200</v>
      </c>
      <c r="G62" s="41"/>
      <c r="H62" s="36">
        <v>8328</v>
      </c>
      <c r="I62" s="41">
        <v>8328</v>
      </c>
      <c r="J62" s="41"/>
      <c r="K62" s="40">
        <v>3850</v>
      </c>
      <c r="L62" s="41">
        <v>3850</v>
      </c>
      <c r="M62" s="41"/>
      <c r="N62" s="40">
        <v>0</v>
      </c>
      <c r="O62" s="41"/>
      <c r="P62" s="41"/>
      <c r="Q62" s="40">
        <v>0</v>
      </c>
      <c r="R62" s="41"/>
      <c r="S62" s="41"/>
      <c r="T62" s="40">
        <v>0</v>
      </c>
      <c r="U62" s="41"/>
      <c r="V62" s="41"/>
      <c r="W62" s="40">
        <v>0</v>
      </c>
      <c r="X62" s="41"/>
      <c r="Y62" s="41"/>
      <c r="Z62" s="41"/>
      <c r="AA62" s="41"/>
      <c r="AB62" s="41"/>
      <c r="AC62" s="38">
        <v>0</v>
      </c>
      <c r="AD62" s="39"/>
      <c r="AE62" s="39"/>
      <c r="AF62" s="38">
        <v>0</v>
      </c>
      <c r="AG62" s="39"/>
      <c r="AH62" s="39"/>
      <c r="AI62" s="38">
        <v>0</v>
      </c>
      <c r="AJ62" s="39"/>
      <c r="AK62" s="39"/>
      <c r="AL62" s="38">
        <v>0</v>
      </c>
      <c r="AM62" s="39"/>
      <c r="AN62" s="39"/>
    </row>
    <row r="63" spans="1:40" ht="45" customHeight="1">
      <c r="A63" s="35" t="s">
        <v>67</v>
      </c>
      <c r="B63" s="40">
        <v>13500</v>
      </c>
      <c r="C63" s="41">
        <v>13500</v>
      </c>
      <c r="D63" s="41"/>
      <c r="E63" s="40">
        <v>9840</v>
      </c>
      <c r="F63" s="41">
        <v>9840</v>
      </c>
      <c r="G63" s="41"/>
      <c r="H63" s="36">
        <v>11870</v>
      </c>
      <c r="I63" s="41">
        <v>11870</v>
      </c>
      <c r="J63" s="41"/>
      <c r="K63" s="40">
        <v>3700</v>
      </c>
      <c r="L63" s="41">
        <v>3700</v>
      </c>
      <c r="M63" s="41"/>
      <c r="N63" s="40">
        <v>0</v>
      </c>
      <c r="O63" s="41"/>
      <c r="P63" s="41"/>
      <c r="Q63" s="40">
        <v>0</v>
      </c>
      <c r="R63" s="41"/>
      <c r="S63" s="41"/>
      <c r="T63" s="40">
        <v>0</v>
      </c>
      <c r="U63" s="41"/>
      <c r="V63" s="41"/>
      <c r="W63" s="40">
        <v>0</v>
      </c>
      <c r="X63" s="41"/>
      <c r="Y63" s="41"/>
      <c r="Z63" s="41"/>
      <c r="AA63" s="41"/>
      <c r="AB63" s="41"/>
      <c r="AC63" s="38">
        <v>0</v>
      </c>
      <c r="AD63" s="39"/>
      <c r="AE63" s="39"/>
      <c r="AF63" s="38">
        <v>0</v>
      </c>
      <c r="AG63" s="39"/>
      <c r="AH63" s="39"/>
      <c r="AI63" s="38">
        <v>0</v>
      </c>
      <c r="AJ63" s="39"/>
      <c r="AK63" s="39"/>
      <c r="AL63" s="38">
        <v>0</v>
      </c>
      <c r="AM63" s="39"/>
      <c r="AN63" s="39"/>
    </row>
    <row r="64" spans="1:40" ht="45" customHeight="1">
      <c r="A64" s="35" t="s">
        <v>68</v>
      </c>
      <c r="B64" s="40">
        <v>2300</v>
      </c>
      <c r="C64" s="41"/>
      <c r="D64" s="41">
        <v>2300</v>
      </c>
      <c r="E64" s="40">
        <v>0</v>
      </c>
      <c r="F64" s="41"/>
      <c r="G64" s="41"/>
      <c r="H64" s="36">
        <v>6330</v>
      </c>
      <c r="I64" s="41"/>
      <c r="J64" s="41">
        <v>6330</v>
      </c>
      <c r="K64" s="40">
        <v>730</v>
      </c>
      <c r="L64" s="41"/>
      <c r="M64" s="41">
        <v>730</v>
      </c>
      <c r="N64" s="40">
        <v>0</v>
      </c>
      <c r="O64" s="41"/>
      <c r="P64" s="41"/>
      <c r="Q64" s="40">
        <v>0</v>
      </c>
      <c r="R64" s="41"/>
      <c r="S64" s="41"/>
      <c r="T64" s="40">
        <v>0</v>
      </c>
      <c r="U64" s="41"/>
      <c r="V64" s="41"/>
      <c r="W64" s="40">
        <v>0</v>
      </c>
      <c r="X64" s="41"/>
      <c r="Y64" s="41"/>
      <c r="Z64" s="41"/>
      <c r="AA64" s="41"/>
      <c r="AB64" s="41"/>
      <c r="AC64" s="38">
        <v>0</v>
      </c>
      <c r="AD64" s="39"/>
      <c r="AE64" s="39"/>
      <c r="AF64" s="38">
        <v>0</v>
      </c>
      <c r="AG64" s="39"/>
      <c r="AH64" s="39"/>
      <c r="AI64" s="38">
        <v>0</v>
      </c>
      <c r="AJ64" s="39"/>
      <c r="AK64" s="39"/>
      <c r="AL64" s="38">
        <v>420</v>
      </c>
      <c r="AM64" s="39"/>
      <c r="AN64" s="39">
        <v>420</v>
      </c>
    </row>
    <row r="65" spans="1:40" ht="45" customHeight="1">
      <c r="A65" s="35" t="s">
        <v>69</v>
      </c>
      <c r="B65" s="40">
        <v>0</v>
      </c>
      <c r="C65" s="41"/>
      <c r="D65" s="41"/>
      <c r="E65" s="40">
        <v>0</v>
      </c>
      <c r="F65" s="41"/>
      <c r="G65" s="41"/>
      <c r="H65" s="36">
        <v>360</v>
      </c>
      <c r="I65" s="41"/>
      <c r="J65" s="41">
        <v>360</v>
      </c>
      <c r="K65" s="40">
        <v>450</v>
      </c>
      <c r="L65" s="41"/>
      <c r="M65" s="41">
        <v>450</v>
      </c>
      <c r="N65" s="40">
        <v>0</v>
      </c>
      <c r="O65" s="41"/>
      <c r="P65" s="41"/>
      <c r="Q65" s="40">
        <v>0</v>
      </c>
      <c r="R65" s="41"/>
      <c r="S65" s="41"/>
      <c r="T65" s="40">
        <v>0</v>
      </c>
      <c r="U65" s="41"/>
      <c r="V65" s="41"/>
      <c r="W65" s="40">
        <v>0</v>
      </c>
      <c r="X65" s="41"/>
      <c r="Y65" s="41"/>
      <c r="Z65" s="41"/>
      <c r="AA65" s="41"/>
      <c r="AB65" s="41"/>
      <c r="AC65" s="38">
        <v>0</v>
      </c>
      <c r="AD65" s="39"/>
      <c r="AE65" s="39"/>
      <c r="AF65" s="38">
        <v>0</v>
      </c>
      <c r="AG65" s="39"/>
      <c r="AH65" s="39"/>
      <c r="AI65" s="38">
        <v>0</v>
      </c>
      <c r="AJ65" s="39"/>
      <c r="AK65" s="39"/>
      <c r="AL65" s="38">
        <v>0</v>
      </c>
      <c r="AM65" s="39"/>
      <c r="AN65" s="39"/>
    </row>
    <row r="66" spans="1:40" ht="45" customHeight="1">
      <c r="A66" s="35" t="s">
        <v>70</v>
      </c>
      <c r="B66" s="40">
        <v>4000</v>
      </c>
      <c r="C66" s="41">
        <v>4000</v>
      </c>
      <c r="D66" s="41"/>
      <c r="E66" s="40">
        <v>0</v>
      </c>
      <c r="F66" s="41"/>
      <c r="G66" s="41"/>
      <c r="H66" s="36">
        <v>15789</v>
      </c>
      <c r="I66" s="41">
        <v>15789</v>
      </c>
      <c r="J66" s="41"/>
      <c r="K66" s="40">
        <v>1800</v>
      </c>
      <c r="L66" s="41">
        <v>1800</v>
      </c>
      <c r="M66" s="41"/>
      <c r="N66" s="40">
        <v>0</v>
      </c>
      <c r="O66" s="41"/>
      <c r="P66" s="41"/>
      <c r="Q66" s="40">
        <v>800</v>
      </c>
      <c r="R66" s="41">
        <v>800</v>
      </c>
      <c r="S66" s="41"/>
      <c r="T66" s="40">
        <v>0</v>
      </c>
      <c r="U66" s="41"/>
      <c r="V66" s="41"/>
      <c r="W66" s="40">
        <v>0</v>
      </c>
      <c r="X66" s="41"/>
      <c r="Y66" s="41"/>
      <c r="Z66" s="41"/>
      <c r="AA66" s="41"/>
      <c r="AB66" s="41"/>
      <c r="AC66" s="38">
        <v>1958</v>
      </c>
      <c r="AD66" s="39">
        <v>1862</v>
      </c>
      <c r="AE66" s="39">
        <v>96</v>
      </c>
      <c r="AF66" s="38">
        <v>4500</v>
      </c>
      <c r="AG66" s="39">
        <v>4500</v>
      </c>
      <c r="AH66" s="39"/>
      <c r="AI66" s="38">
        <v>0</v>
      </c>
      <c r="AJ66" s="39"/>
      <c r="AK66" s="39"/>
      <c r="AL66" s="38">
        <v>0</v>
      </c>
      <c r="AM66" s="39"/>
      <c r="AN66" s="39"/>
    </row>
    <row r="67" spans="1:40" ht="45" customHeight="1">
      <c r="A67" s="35" t="s">
        <v>71</v>
      </c>
      <c r="B67" s="40">
        <v>1469</v>
      </c>
      <c r="C67" s="41">
        <v>1469</v>
      </c>
      <c r="D67" s="41"/>
      <c r="E67" s="40">
        <v>0</v>
      </c>
      <c r="F67" s="41"/>
      <c r="G67" s="41"/>
      <c r="H67" s="36">
        <v>4316</v>
      </c>
      <c r="I67" s="41">
        <v>2605</v>
      </c>
      <c r="J67" s="41">
        <v>1711</v>
      </c>
      <c r="K67" s="40">
        <v>1752</v>
      </c>
      <c r="L67" s="41">
        <v>1752</v>
      </c>
      <c r="M67" s="41"/>
      <c r="N67" s="40">
        <v>0</v>
      </c>
      <c r="O67" s="41"/>
      <c r="P67" s="41"/>
      <c r="Q67" s="40">
        <v>1270</v>
      </c>
      <c r="R67" s="41">
        <v>1270</v>
      </c>
      <c r="S67" s="41"/>
      <c r="T67" s="40">
        <v>0</v>
      </c>
      <c r="U67" s="41"/>
      <c r="V67" s="41"/>
      <c r="W67" s="40">
        <v>0</v>
      </c>
      <c r="X67" s="41"/>
      <c r="Y67" s="41"/>
      <c r="Z67" s="41"/>
      <c r="AA67" s="41"/>
      <c r="AB67" s="41"/>
      <c r="AC67" s="38">
        <v>0</v>
      </c>
      <c r="AD67" s="39"/>
      <c r="AE67" s="39"/>
      <c r="AF67" s="38">
        <v>0</v>
      </c>
      <c r="AG67" s="39"/>
      <c r="AH67" s="39"/>
      <c r="AI67" s="38">
        <v>0</v>
      </c>
      <c r="AJ67" s="39"/>
      <c r="AK67" s="39"/>
      <c r="AL67" s="38">
        <v>0</v>
      </c>
      <c r="AM67" s="39"/>
      <c r="AN67" s="39"/>
    </row>
    <row r="68" spans="1:40" ht="52.5" customHeight="1">
      <c r="A68" s="35" t="s">
        <v>72</v>
      </c>
      <c r="B68" s="40">
        <v>1500</v>
      </c>
      <c r="C68" s="41"/>
      <c r="D68" s="41">
        <v>1500</v>
      </c>
      <c r="E68" s="40">
        <v>1700</v>
      </c>
      <c r="F68" s="41"/>
      <c r="G68" s="41">
        <v>1700</v>
      </c>
      <c r="H68" s="36">
        <v>3309</v>
      </c>
      <c r="I68" s="41"/>
      <c r="J68" s="41">
        <v>3309</v>
      </c>
      <c r="K68" s="40">
        <v>60</v>
      </c>
      <c r="L68" s="41"/>
      <c r="M68" s="41">
        <v>60</v>
      </c>
      <c r="N68" s="40">
        <v>0</v>
      </c>
      <c r="O68" s="41"/>
      <c r="P68" s="41"/>
      <c r="Q68" s="40">
        <v>0</v>
      </c>
      <c r="R68" s="41"/>
      <c r="S68" s="41"/>
      <c r="T68" s="40">
        <v>0</v>
      </c>
      <c r="U68" s="41"/>
      <c r="V68" s="41"/>
      <c r="W68" s="40">
        <v>0</v>
      </c>
      <c r="X68" s="41"/>
      <c r="Y68" s="41"/>
      <c r="Z68" s="41"/>
      <c r="AA68" s="41"/>
      <c r="AB68" s="41"/>
      <c r="AC68" s="38">
        <v>0</v>
      </c>
      <c r="AD68" s="39"/>
      <c r="AE68" s="39"/>
      <c r="AF68" s="38">
        <v>0</v>
      </c>
      <c r="AG68" s="39"/>
      <c r="AH68" s="39"/>
      <c r="AI68" s="38">
        <v>0</v>
      </c>
      <c r="AJ68" s="39"/>
      <c r="AK68" s="39"/>
      <c r="AL68" s="38">
        <v>200</v>
      </c>
      <c r="AM68" s="39"/>
      <c r="AN68" s="39">
        <v>200</v>
      </c>
    </row>
    <row r="69" spans="1:40" ht="71.25" customHeight="1">
      <c r="A69" s="35" t="s">
        <v>90</v>
      </c>
      <c r="B69" s="40">
        <v>0</v>
      </c>
      <c r="C69" s="41"/>
      <c r="D69" s="41"/>
      <c r="E69" s="40">
        <v>0</v>
      </c>
      <c r="F69" s="41"/>
      <c r="G69" s="41"/>
      <c r="H69" s="36">
        <v>0</v>
      </c>
      <c r="I69" s="41"/>
      <c r="J69" s="41"/>
      <c r="K69" s="40">
        <v>0</v>
      </c>
      <c r="L69" s="41"/>
      <c r="M69" s="41"/>
      <c r="N69" s="40">
        <v>0</v>
      </c>
      <c r="O69" s="41"/>
      <c r="P69" s="41"/>
      <c r="Q69" s="40">
        <v>0</v>
      </c>
      <c r="R69" s="41"/>
      <c r="S69" s="41"/>
      <c r="T69" s="40">
        <v>0</v>
      </c>
      <c r="U69" s="41"/>
      <c r="V69" s="41"/>
      <c r="W69" s="40">
        <v>0</v>
      </c>
      <c r="X69" s="41"/>
      <c r="Y69" s="41"/>
      <c r="Z69" s="41"/>
      <c r="AA69" s="41">
        <v>2771</v>
      </c>
      <c r="AB69" s="41">
        <v>1389</v>
      </c>
      <c r="AC69" s="38">
        <v>0</v>
      </c>
      <c r="AD69" s="39"/>
      <c r="AE69" s="39"/>
      <c r="AF69" s="38">
        <v>0</v>
      </c>
      <c r="AG69" s="39"/>
      <c r="AH69" s="39"/>
      <c r="AI69" s="38">
        <v>0</v>
      </c>
      <c r="AJ69" s="39"/>
      <c r="AK69" s="39"/>
      <c r="AL69" s="38">
        <v>0</v>
      </c>
      <c r="AM69" s="39"/>
      <c r="AN69" s="39"/>
    </row>
    <row r="70" spans="1:40" ht="45" customHeight="1">
      <c r="A70" s="35" t="s">
        <v>73</v>
      </c>
      <c r="B70" s="40">
        <v>18000</v>
      </c>
      <c r="C70" s="45">
        <v>18000</v>
      </c>
      <c r="D70" s="41"/>
      <c r="E70" s="40">
        <v>11000</v>
      </c>
      <c r="F70" s="41">
        <v>11000</v>
      </c>
      <c r="G70" s="41"/>
      <c r="H70" s="36">
        <v>10448</v>
      </c>
      <c r="I70" s="41">
        <v>10448</v>
      </c>
      <c r="J70" s="41"/>
      <c r="K70" s="40">
        <v>7200</v>
      </c>
      <c r="L70" s="41">
        <v>7200</v>
      </c>
      <c r="M70" s="41"/>
      <c r="N70" s="40">
        <v>1712</v>
      </c>
      <c r="O70" s="41">
        <v>1712</v>
      </c>
      <c r="P70" s="41"/>
      <c r="Q70" s="40">
        <v>5416</v>
      </c>
      <c r="R70" s="41">
        <v>5416</v>
      </c>
      <c r="S70" s="41"/>
      <c r="T70" s="40">
        <v>1000</v>
      </c>
      <c r="U70" s="41">
        <v>1000</v>
      </c>
      <c r="V70" s="41"/>
      <c r="W70" s="40">
        <v>2000</v>
      </c>
      <c r="X70" s="41">
        <v>2000</v>
      </c>
      <c r="Y70" s="41"/>
      <c r="Z70" s="41"/>
      <c r="AA70" s="41"/>
      <c r="AB70" s="41"/>
      <c r="AC70" s="38">
        <v>0</v>
      </c>
      <c r="AD70" s="39"/>
      <c r="AE70" s="39"/>
      <c r="AF70" s="38">
        <v>0</v>
      </c>
      <c r="AG70" s="39"/>
      <c r="AH70" s="39"/>
      <c r="AI70" s="38">
        <v>0</v>
      </c>
      <c r="AJ70" s="39"/>
      <c r="AK70" s="39"/>
      <c r="AL70" s="38">
        <v>0</v>
      </c>
      <c r="AM70" s="39"/>
      <c r="AN70" s="39"/>
    </row>
    <row r="71" spans="1:40" ht="54" customHeight="1">
      <c r="A71" s="35" t="s">
        <v>74</v>
      </c>
      <c r="B71" s="40">
        <v>3443</v>
      </c>
      <c r="C71" s="41">
        <v>3443</v>
      </c>
      <c r="D71" s="41"/>
      <c r="E71" s="40">
        <v>0</v>
      </c>
      <c r="F71" s="41"/>
      <c r="G71" s="41"/>
      <c r="H71" s="36">
        <v>3385</v>
      </c>
      <c r="I71" s="41">
        <v>3385</v>
      </c>
      <c r="J71" s="41"/>
      <c r="K71" s="40">
        <v>600</v>
      </c>
      <c r="L71" s="41">
        <v>600</v>
      </c>
      <c r="M71" s="41"/>
      <c r="N71" s="40">
        <v>0</v>
      </c>
      <c r="O71" s="41"/>
      <c r="P71" s="41"/>
      <c r="Q71" s="40">
        <v>0</v>
      </c>
      <c r="R71" s="41"/>
      <c r="S71" s="41"/>
      <c r="T71" s="40">
        <v>0</v>
      </c>
      <c r="U71" s="41"/>
      <c r="V71" s="41"/>
      <c r="W71" s="40">
        <v>0</v>
      </c>
      <c r="X71" s="41"/>
      <c r="Y71" s="41"/>
      <c r="Z71" s="41"/>
      <c r="AA71" s="41"/>
      <c r="AB71" s="41"/>
      <c r="AC71" s="38">
        <v>0</v>
      </c>
      <c r="AD71" s="39"/>
      <c r="AE71" s="39"/>
      <c r="AF71" s="38">
        <v>0</v>
      </c>
      <c r="AG71" s="39"/>
      <c r="AH71" s="39"/>
      <c r="AI71" s="38">
        <v>0</v>
      </c>
      <c r="AJ71" s="39"/>
      <c r="AK71" s="39"/>
      <c r="AL71" s="38">
        <v>0</v>
      </c>
      <c r="AM71" s="39"/>
      <c r="AN71" s="39"/>
    </row>
    <row r="72" spans="1:40" ht="121.5" customHeight="1">
      <c r="A72" s="35" t="s">
        <v>75</v>
      </c>
      <c r="B72" s="40">
        <v>1000</v>
      </c>
      <c r="C72" s="41">
        <v>990</v>
      </c>
      <c r="D72" s="41">
        <v>10</v>
      </c>
      <c r="E72" s="40">
        <v>1200</v>
      </c>
      <c r="F72" s="41">
        <v>1160</v>
      </c>
      <c r="G72" s="41">
        <v>40</v>
      </c>
      <c r="H72" s="36">
        <v>2877</v>
      </c>
      <c r="I72" s="41">
        <v>2877</v>
      </c>
      <c r="J72" s="41"/>
      <c r="K72" s="40">
        <v>280</v>
      </c>
      <c r="L72" s="41">
        <v>280</v>
      </c>
      <c r="M72" s="41"/>
      <c r="N72" s="40">
        <v>1000</v>
      </c>
      <c r="O72" s="41">
        <v>1000</v>
      </c>
      <c r="P72" s="41"/>
      <c r="Q72" s="40">
        <v>2100</v>
      </c>
      <c r="R72" s="41">
        <v>2100</v>
      </c>
      <c r="S72" s="41"/>
      <c r="T72" s="40">
        <v>3500</v>
      </c>
      <c r="U72" s="41">
        <v>3480</v>
      </c>
      <c r="V72" s="41">
        <v>20</v>
      </c>
      <c r="W72" s="40">
        <v>200</v>
      </c>
      <c r="X72" s="41">
        <v>160</v>
      </c>
      <c r="Y72" s="41">
        <v>40</v>
      </c>
      <c r="Z72" s="41"/>
      <c r="AA72" s="41"/>
      <c r="AB72" s="41"/>
      <c r="AC72" s="38">
        <v>0</v>
      </c>
      <c r="AD72" s="39"/>
      <c r="AE72" s="39"/>
      <c r="AF72" s="38">
        <v>0</v>
      </c>
      <c r="AG72" s="39"/>
      <c r="AH72" s="39"/>
      <c r="AI72" s="38">
        <v>0</v>
      </c>
      <c r="AJ72" s="39"/>
      <c r="AK72" s="39"/>
      <c r="AL72" s="38">
        <v>0</v>
      </c>
      <c r="AM72" s="39"/>
      <c r="AN72" s="39"/>
    </row>
    <row r="73" spans="1:40" ht="70.5" customHeight="1">
      <c r="A73" s="35" t="s">
        <v>76</v>
      </c>
      <c r="B73" s="40">
        <v>1100</v>
      </c>
      <c r="C73" s="41">
        <v>1100</v>
      </c>
      <c r="D73" s="41"/>
      <c r="E73" s="40">
        <v>0</v>
      </c>
      <c r="F73" s="41"/>
      <c r="G73" s="41"/>
      <c r="H73" s="36">
        <v>1962</v>
      </c>
      <c r="I73" s="41">
        <v>1962</v>
      </c>
      <c r="J73" s="41"/>
      <c r="K73" s="40">
        <v>900</v>
      </c>
      <c r="L73" s="41">
        <v>900</v>
      </c>
      <c r="M73" s="41"/>
      <c r="N73" s="40">
        <v>0</v>
      </c>
      <c r="O73" s="41"/>
      <c r="P73" s="41"/>
      <c r="Q73" s="40">
        <v>0</v>
      </c>
      <c r="R73" s="41"/>
      <c r="S73" s="41"/>
      <c r="T73" s="40">
        <v>0</v>
      </c>
      <c r="U73" s="41"/>
      <c r="V73" s="41"/>
      <c r="W73" s="40">
        <v>0</v>
      </c>
      <c r="X73" s="41"/>
      <c r="Y73" s="41"/>
      <c r="Z73" s="41"/>
      <c r="AA73" s="41"/>
      <c r="AB73" s="41"/>
      <c r="AC73" s="38">
        <v>0</v>
      </c>
      <c r="AD73" s="39"/>
      <c r="AE73" s="39"/>
      <c r="AF73" s="38">
        <v>0</v>
      </c>
      <c r="AG73" s="39"/>
      <c r="AH73" s="39"/>
      <c r="AI73" s="38">
        <v>0</v>
      </c>
      <c r="AJ73" s="39"/>
      <c r="AK73" s="39"/>
      <c r="AL73" s="38">
        <v>0</v>
      </c>
      <c r="AM73" s="39"/>
      <c r="AN73" s="39"/>
    </row>
    <row r="74" spans="1:40" ht="72.75" customHeight="1">
      <c r="A74" s="35" t="s">
        <v>77</v>
      </c>
      <c r="B74" s="40">
        <v>0</v>
      </c>
      <c r="C74" s="41"/>
      <c r="D74" s="41"/>
      <c r="E74" s="40">
        <v>0</v>
      </c>
      <c r="F74" s="41"/>
      <c r="G74" s="41"/>
      <c r="H74" s="36">
        <v>5</v>
      </c>
      <c r="I74" s="41">
        <v>5</v>
      </c>
      <c r="J74" s="41"/>
      <c r="K74" s="40">
        <v>10</v>
      </c>
      <c r="L74" s="41">
        <v>10</v>
      </c>
      <c r="M74" s="41"/>
      <c r="N74" s="40">
        <v>0</v>
      </c>
      <c r="O74" s="41"/>
      <c r="P74" s="41"/>
      <c r="Q74" s="40">
        <v>0</v>
      </c>
      <c r="R74" s="41"/>
      <c r="S74" s="41"/>
      <c r="T74" s="40">
        <v>0</v>
      </c>
      <c r="U74" s="41"/>
      <c r="V74" s="41"/>
      <c r="W74" s="40">
        <v>0</v>
      </c>
      <c r="X74" s="41"/>
      <c r="Y74" s="41"/>
      <c r="Z74" s="41"/>
      <c r="AA74" s="41"/>
      <c r="AB74" s="41"/>
      <c r="AC74" s="38">
        <v>0</v>
      </c>
      <c r="AD74" s="39"/>
      <c r="AE74" s="39"/>
      <c r="AF74" s="38">
        <v>0</v>
      </c>
      <c r="AG74" s="39"/>
      <c r="AH74" s="39"/>
      <c r="AI74" s="38">
        <v>0</v>
      </c>
      <c r="AJ74" s="39"/>
      <c r="AK74" s="39"/>
      <c r="AL74" s="38">
        <v>0</v>
      </c>
      <c r="AM74" s="39"/>
      <c r="AN74" s="39"/>
    </row>
    <row r="75" spans="1:40" ht="45" customHeight="1">
      <c r="A75" s="35" t="s">
        <v>78</v>
      </c>
      <c r="B75" s="40">
        <v>2600</v>
      </c>
      <c r="C75" s="41">
        <v>2598</v>
      </c>
      <c r="D75" s="41">
        <v>2</v>
      </c>
      <c r="E75" s="40">
        <v>0</v>
      </c>
      <c r="F75" s="41"/>
      <c r="G75" s="41"/>
      <c r="H75" s="36">
        <v>6039</v>
      </c>
      <c r="I75" s="41">
        <v>6039</v>
      </c>
      <c r="J75" s="41"/>
      <c r="K75" s="40">
        <v>680</v>
      </c>
      <c r="L75" s="41">
        <v>680</v>
      </c>
      <c r="M75" s="41"/>
      <c r="N75" s="40">
        <v>0</v>
      </c>
      <c r="O75" s="41"/>
      <c r="P75" s="41"/>
      <c r="Q75" s="40">
        <v>354</v>
      </c>
      <c r="R75" s="41">
        <v>354</v>
      </c>
      <c r="S75" s="41"/>
      <c r="T75" s="40">
        <v>0</v>
      </c>
      <c r="U75" s="41"/>
      <c r="V75" s="41"/>
      <c r="W75" s="40">
        <v>0</v>
      </c>
      <c r="X75" s="41"/>
      <c r="Y75" s="41"/>
      <c r="Z75" s="41"/>
      <c r="AA75" s="41"/>
      <c r="AB75" s="41"/>
      <c r="AC75" s="38">
        <v>0</v>
      </c>
      <c r="AD75" s="39"/>
      <c r="AE75" s="39"/>
      <c r="AF75" s="38">
        <v>0</v>
      </c>
      <c r="AG75" s="39"/>
      <c r="AH75" s="39"/>
      <c r="AI75" s="38">
        <v>0</v>
      </c>
      <c r="AJ75" s="39"/>
      <c r="AK75" s="39"/>
      <c r="AL75" s="38">
        <v>0</v>
      </c>
      <c r="AM75" s="39"/>
      <c r="AN75" s="39"/>
    </row>
    <row r="76" spans="1:40" ht="45" customHeight="1">
      <c r="A76" s="35" t="s">
        <v>79</v>
      </c>
      <c r="B76" s="40">
        <v>2000</v>
      </c>
      <c r="C76" s="41">
        <v>2000</v>
      </c>
      <c r="D76" s="41"/>
      <c r="E76" s="40">
        <v>0</v>
      </c>
      <c r="F76" s="41"/>
      <c r="G76" s="41"/>
      <c r="H76" s="36">
        <v>0</v>
      </c>
      <c r="I76" s="41"/>
      <c r="J76" s="41"/>
      <c r="K76" s="40">
        <v>0</v>
      </c>
      <c r="L76" s="41"/>
      <c r="M76" s="41"/>
      <c r="N76" s="40">
        <v>0</v>
      </c>
      <c r="O76" s="41"/>
      <c r="P76" s="41"/>
      <c r="Q76" s="40">
        <v>0</v>
      </c>
      <c r="R76" s="41"/>
      <c r="S76" s="41"/>
      <c r="T76" s="40">
        <v>0</v>
      </c>
      <c r="U76" s="41"/>
      <c r="V76" s="41"/>
      <c r="W76" s="40">
        <v>0</v>
      </c>
      <c r="X76" s="41"/>
      <c r="Y76" s="41"/>
      <c r="Z76" s="41"/>
      <c r="AA76" s="41"/>
      <c r="AB76" s="41"/>
      <c r="AC76" s="38">
        <v>0</v>
      </c>
      <c r="AD76" s="39"/>
      <c r="AE76" s="39"/>
      <c r="AF76" s="38">
        <v>0</v>
      </c>
      <c r="AG76" s="39"/>
      <c r="AH76" s="39"/>
      <c r="AI76" s="38">
        <v>0</v>
      </c>
      <c r="AJ76" s="39"/>
      <c r="AK76" s="39"/>
      <c r="AL76" s="38">
        <v>0</v>
      </c>
      <c r="AM76" s="39"/>
      <c r="AN76" s="39"/>
    </row>
    <row r="77" spans="1:40" ht="45" customHeight="1">
      <c r="A77" s="35" t="s">
        <v>80</v>
      </c>
      <c r="B77" s="40">
        <v>0</v>
      </c>
      <c r="C77" s="41"/>
      <c r="D77" s="41"/>
      <c r="E77" s="40">
        <v>0</v>
      </c>
      <c r="F77" s="41"/>
      <c r="G77" s="41"/>
      <c r="H77" s="36">
        <v>216</v>
      </c>
      <c r="I77" s="41">
        <v>216</v>
      </c>
      <c r="J77" s="41"/>
      <c r="K77" s="40">
        <v>100</v>
      </c>
      <c r="L77" s="41">
        <v>100</v>
      </c>
      <c r="M77" s="41"/>
      <c r="N77" s="40">
        <v>0</v>
      </c>
      <c r="O77" s="41"/>
      <c r="P77" s="41"/>
      <c r="Q77" s="40">
        <v>0</v>
      </c>
      <c r="R77" s="41"/>
      <c r="S77" s="41"/>
      <c r="T77" s="40">
        <v>0</v>
      </c>
      <c r="U77" s="41"/>
      <c r="V77" s="41"/>
      <c r="W77" s="40">
        <v>0</v>
      </c>
      <c r="X77" s="41"/>
      <c r="Y77" s="41"/>
      <c r="Z77" s="41"/>
      <c r="AA77" s="41"/>
      <c r="AB77" s="41"/>
      <c r="AC77" s="38">
        <v>0</v>
      </c>
      <c r="AD77" s="39"/>
      <c r="AE77" s="39"/>
      <c r="AF77" s="38">
        <v>0</v>
      </c>
      <c r="AG77" s="39"/>
      <c r="AH77" s="39"/>
      <c r="AI77" s="38">
        <v>0</v>
      </c>
      <c r="AJ77" s="39"/>
      <c r="AK77" s="39"/>
      <c r="AL77" s="38">
        <v>0</v>
      </c>
      <c r="AM77" s="39"/>
      <c r="AN77" s="39"/>
    </row>
    <row r="78" spans="1:40" s="47" customFormat="1" ht="118.5" customHeight="1">
      <c r="A78" s="35" t="s">
        <v>81</v>
      </c>
      <c r="B78" s="40">
        <v>100</v>
      </c>
      <c r="C78" s="41">
        <v>100</v>
      </c>
      <c r="D78" s="41"/>
      <c r="E78" s="40">
        <v>0</v>
      </c>
      <c r="F78" s="41"/>
      <c r="G78" s="41"/>
      <c r="H78" s="36">
        <v>144</v>
      </c>
      <c r="I78" s="41">
        <v>144</v>
      </c>
      <c r="J78" s="41"/>
      <c r="K78" s="40">
        <v>0</v>
      </c>
      <c r="L78" s="41"/>
      <c r="M78" s="41"/>
      <c r="N78" s="40">
        <v>0</v>
      </c>
      <c r="O78" s="41"/>
      <c r="P78" s="41"/>
      <c r="Q78" s="40">
        <v>0</v>
      </c>
      <c r="R78" s="41"/>
      <c r="S78" s="41"/>
      <c r="T78" s="40">
        <v>0</v>
      </c>
      <c r="U78" s="41"/>
      <c r="V78" s="41"/>
      <c r="W78" s="40">
        <v>0</v>
      </c>
      <c r="X78" s="41"/>
      <c r="Y78" s="41"/>
      <c r="Z78" s="41"/>
      <c r="AA78" s="41"/>
      <c r="AB78" s="41"/>
      <c r="AC78" s="38">
        <v>0</v>
      </c>
      <c r="AD78" s="39"/>
      <c r="AE78" s="46"/>
      <c r="AF78" s="38">
        <v>0</v>
      </c>
      <c r="AG78" s="46"/>
      <c r="AH78" s="46"/>
      <c r="AI78" s="38">
        <v>0</v>
      </c>
      <c r="AJ78" s="46"/>
      <c r="AK78" s="46"/>
      <c r="AL78" s="38">
        <v>0</v>
      </c>
      <c r="AM78" s="46"/>
      <c r="AN78" s="46"/>
    </row>
    <row r="79" spans="1:40" ht="45" customHeight="1">
      <c r="A79" s="35" t="s">
        <v>82</v>
      </c>
      <c r="B79" s="40">
        <v>700</v>
      </c>
      <c r="C79" s="41">
        <v>700</v>
      </c>
      <c r="D79" s="41"/>
      <c r="E79" s="40">
        <v>800</v>
      </c>
      <c r="F79" s="41">
        <v>800</v>
      </c>
      <c r="G79" s="41"/>
      <c r="H79" s="36">
        <v>0</v>
      </c>
      <c r="I79" s="41"/>
      <c r="J79" s="41"/>
      <c r="K79" s="40">
        <v>0</v>
      </c>
      <c r="L79" s="41"/>
      <c r="M79" s="41"/>
      <c r="N79" s="40">
        <v>0</v>
      </c>
      <c r="O79" s="41"/>
      <c r="P79" s="41"/>
      <c r="Q79" s="40">
        <v>0</v>
      </c>
      <c r="R79" s="41"/>
      <c r="S79" s="41"/>
      <c r="T79" s="40">
        <v>0</v>
      </c>
      <c r="U79" s="41"/>
      <c r="V79" s="41"/>
      <c r="W79" s="40">
        <v>0</v>
      </c>
      <c r="X79" s="41"/>
      <c r="Y79" s="41"/>
      <c r="Z79" s="41"/>
      <c r="AA79" s="41"/>
      <c r="AB79" s="41"/>
      <c r="AC79" s="38">
        <v>0</v>
      </c>
      <c r="AD79" s="39"/>
      <c r="AE79" s="39"/>
      <c r="AF79" s="38">
        <v>0</v>
      </c>
      <c r="AG79" s="39"/>
      <c r="AH79" s="39"/>
      <c r="AI79" s="38">
        <v>0</v>
      </c>
      <c r="AJ79" s="39"/>
      <c r="AK79" s="39"/>
      <c r="AL79" s="38">
        <v>0</v>
      </c>
      <c r="AM79" s="39"/>
      <c r="AN79" s="39"/>
    </row>
    <row r="80" spans="1:40" ht="45" customHeight="1">
      <c r="A80" s="35" t="s">
        <v>83</v>
      </c>
      <c r="B80" s="40">
        <v>3900</v>
      </c>
      <c r="C80" s="41">
        <v>3900</v>
      </c>
      <c r="D80" s="41"/>
      <c r="E80" s="40">
        <v>3026</v>
      </c>
      <c r="F80" s="41">
        <v>3026</v>
      </c>
      <c r="G80" s="41"/>
      <c r="H80" s="36">
        <v>0</v>
      </c>
      <c r="I80" s="41"/>
      <c r="J80" s="41"/>
      <c r="K80" s="40">
        <v>0</v>
      </c>
      <c r="L80" s="41"/>
      <c r="M80" s="41"/>
      <c r="N80" s="40">
        <v>0</v>
      </c>
      <c r="O80" s="41"/>
      <c r="P80" s="41"/>
      <c r="Q80" s="40">
        <v>0</v>
      </c>
      <c r="R80" s="41"/>
      <c r="S80" s="41"/>
      <c r="T80" s="40">
        <v>0</v>
      </c>
      <c r="U80" s="41"/>
      <c r="V80" s="41"/>
      <c r="W80" s="40">
        <v>0</v>
      </c>
      <c r="X80" s="41"/>
      <c r="Y80" s="41"/>
      <c r="Z80" s="41"/>
      <c r="AA80" s="41"/>
      <c r="AB80" s="41"/>
      <c r="AC80" s="38">
        <v>0</v>
      </c>
      <c r="AD80" s="39"/>
      <c r="AE80" s="39"/>
      <c r="AF80" s="38">
        <v>0</v>
      </c>
      <c r="AG80" s="39"/>
      <c r="AH80" s="39"/>
      <c r="AI80" s="38">
        <v>0</v>
      </c>
      <c r="AJ80" s="39"/>
      <c r="AK80" s="39"/>
      <c r="AL80" s="38">
        <v>0</v>
      </c>
      <c r="AM80" s="39"/>
      <c r="AN80" s="39"/>
    </row>
    <row r="81" spans="1:40" ht="45" customHeight="1">
      <c r="A81" s="35" t="s">
        <v>84</v>
      </c>
      <c r="B81" s="40">
        <v>1900</v>
      </c>
      <c r="C81" s="41">
        <v>1900</v>
      </c>
      <c r="D81" s="41"/>
      <c r="E81" s="40">
        <v>2500</v>
      </c>
      <c r="F81" s="41">
        <v>2400</v>
      </c>
      <c r="G81" s="41">
        <v>100</v>
      </c>
      <c r="H81" s="36">
        <v>0</v>
      </c>
      <c r="I81" s="41"/>
      <c r="J81" s="41"/>
      <c r="K81" s="40">
        <v>0</v>
      </c>
      <c r="L81" s="41"/>
      <c r="M81" s="41"/>
      <c r="N81" s="40">
        <v>0</v>
      </c>
      <c r="O81" s="41"/>
      <c r="P81" s="41"/>
      <c r="Q81" s="40">
        <v>0</v>
      </c>
      <c r="R81" s="41"/>
      <c r="S81" s="41"/>
      <c r="T81" s="40">
        <v>0</v>
      </c>
      <c r="U81" s="41"/>
      <c r="V81" s="41"/>
      <c r="W81" s="40">
        <v>0</v>
      </c>
      <c r="X81" s="41"/>
      <c r="Y81" s="41"/>
      <c r="Z81" s="41"/>
      <c r="AA81" s="41"/>
      <c r="AB81" s="41"/>
      <c r="AC81" s="38">
        <v>0</v>
      </c>
      <c r="AD81" s="39"/>
      <c r="AE81" s="39"/>
      <c r="AF81" s="38">
        <v>0</v>
      </c>
      <c r="AG81" s="39"/>
      <c r="AH81" s="39"/>
      <c r="AI81" s="38">
        <v>0</v>
      </c>
      <c r="AJ81" s="39"/>
      <c r="AK81" s="39"/>
      <c r="AL81" s="38">
        <v>0</v>
      </c>
      <c r="AM81" s="39"/>
      <c r="AN81" s="39"/>
    </row>
    <row r="82" spans="1:40" ht="45" customHeight="1">
      <c r="A82" s="35" t="s">
        <v>85</v>
      </c>
      <c r="B82" s="40">
        <v>1200</v>
      </c>
      <c r="C82" s="41">
        <v>1185</v>
      </c>
      <c r="D82" s="41">
        <v>15</v>
      </c>
      <c r="E82" s="40">
        <v>0</v>
      </c>
      <c r="F82" s="41"/>
      <c r="G82" s="41"/>
      <c r="H82" s="36">
        <v>0</v>
      </c>
      <c r="I82" s="41"/>
      <c r="J82" s="41"/>
      <c r="K82" s="40">
        <v>0</v>
      </c>
      <c r="L82" s="41"/>
      <c r="M82" s="41"/>
      <c r="N82" s="40">
        <v>0</v>
      </c>
      <c r="O82" s="41"/>
      <c r="P82" s="41"/>
      <c r="Q82" s="40">
        <v>0</v>
      </c>
      <c r="R82" s="41"/>
      <c r="S82" s="41"/>
      <c r="T82" s="40">
        <v>0</v>
      </c>
      <c r="U82" s="41"/>
      <c r="V82" s="41"/>
      <c r="W82" s="40">
        <v>0</v>
      </c>
      <c r="X82" s="41"/>
      <c r="Y82" s="41"/>
      <c r="Z82" s="41"/>
      <c r="AA82" s="41"/>
      <c r="AB82" s="41"/>
      <c r="AC82" s="38">
        <v>0</v>
      </c>
      <c r="AD82" s="39"/>
      <c r="AE82" s="39"/>
      <c r="AF82" s="38">
        <v>0</v>
      </c>
      <c r="AG82" s="39"/>
      <c r="AH82" s="39"/>
      <c r="AI82" s="38">
        <v>0</v>
      </c>
      <c r="AJ82" s="39"/>
      <c r="AK82" s="39"/>
      <c r="AL82" s="38">
        <v>0</v>
      </c>
      <c r="AM82" s="39"/>
      <c r="AN82" s="39"/>
    </row>
    <row r="83" spans="1:40" ht="50.25" customHeight="1">
      <c r="A83" s="35" t="s">
        <v>100</v>
      </c>
      <c r="B83" s="40"/>
      <c r="C83" s="41"/>
      <c r="D83" s="41"/>
      <c r="E83" s="40"/>
      <c r="F83" s="41"/>
      <c r="G83" s="41"/>
      <c r="H83" s="36">
        <v>0</v>
      </c>
      <c r="I83" s="41"/>
      <c r="J83" s="41"/>
      <c r="K83" s="40"/>
      <c r="L83" s="41"/>
      <c r="M83" s="41"/>
      <c r="N83" s="40"/>
      <c r="O83" s="41"/>
      <c r="P83" s="41"/>
      <c r="Q83" s="40"/>
      <c r="R83" s="41"/>
      <c r="S83" s="41"/>
      <c r="T83" s="40"/>
      <c r="U83" s="41"/>
      <c r="V83" s="41"/>
      <c r="W83" s="40"/>
      <c r="X83" s="41"/>
      <c r="Y83" s="41"/>
      <c r="Z83" s="41">
        <v>1445</v>
      </c>
      <c r="AA83" s="41"/>
      <c r="AB83" s="41"/>
      <c r="AC83" s="38">
        <v>0</v>
      </c>
      <c r="AD83" s="39"/>
      <c r="AE83" s="39"/>
      <c r="AF83" s="38">
        <v>0</v>
      </c>
      <c r="AG83" s="39"/>
      <c r="AH83" s="39"/>
      <c r="AI83" s="38">
        <v>0</v>
      </c>
      <c r="AJ83" s="39"/>
      <c r="AK83" s="39"/>
      <c r="AL83" s="38">
        <v>0</v>
      </c>
      <c r="AM83" s="39"/>
      <c r="AN83" s="39"/>
    </row>
    <row r="84" spans="1:40" s="26" customFormat="1" ht="45" customHeight="1">
      <c r="A84" s="48" t="s">
        <v>86</v>
      </c>
      <c r="B84" s="49">
        <v>128708</v>
      </c>
      <c r="C84" s="49">
        <v>122154</v>
      </c>
      <c r="D84" s="49">
        <v>6554</v>
      </c>
      <c r="E84" s="49">
        <v>49104</v>
      </c>
      <c r="F84" s="49">
        <v>46997</v>
      </c>
      <c r="G84" s="49">
        <v>2107</v>
      </c>
      <c r="H84" s="49">
        <v>265364</v>
      </c>
      <c r="I84" s="49">
        <v>223764</v>
      </c>
      <c r="J84" s="49">
        <v>41600</v>
      </c>
      <c r="K84" s="49">
        <v>78639</v>
      </c>
      <c r="L84" s="49">
        <v>75352</v>
      </c>
      <c r="M84" s="49">
        <v>3287</v>
      </c>
      <c r="N84" s="49">
        <v>2712</v>
      </c>
      <c r="O84" s="49">
        <v>2712</v>
      </c>
      <c r="P84" s="49">
        <v>0</v>
      </c>
      <c r="Q84" s="49">
        <v>19681</v>
      </c>
      <c r="R84" s="49">
        <v>19681</v>
      </c>
      <c r="S84" s="49">
        <v>0</v>
      </c>
      <c r="T84" s="49">
        <v>4500</v>
      </c>
      <c r="U84" s="49">
        <v>4480</v>
      </c>
      <c r="V84" s="49">
        <v>20</v>
      </c>
      <c r="W84" s="49">
        <v>2200</v>
      </c>
      <c r="X84" s="49">
        <v>2160</v>
      </c>
      <c r="Y84" s="49">
        <v>40</v>
      </c>
      <c r="Z84" s="49">
        <v>1445</v>
      </c>
      <c r="AA84" s="49">
        <v>2771</v>
      </c>
      <c r="AB84" s="49">
        <v>1389</v>
      </c>
      <c r="AC84" s="49">
        <v>1958</v>
      </c>
      <c r="AD84" s="49">
        <v>1862</v>
      </c>
      <c r="AE84" s="49">
        <v>96</v>
      </c>
      <c r="AF84" s="49">
        <v>9500</v>
      </c>
      <c r="AG84" s="49">
        <v>9500</v>
      </c>
      <c r="AH84" s="49">
        <v>0</v>
      </c>
      <c r="AI84" s="49">
        <v>0</v>
      </c>
      <c r="AJ84" s="49">
        <v>0</v>
      </c>
      <c r="AK84" s="49">
        <v>0</v>
      </c>
      <c r="AL84" s="49">
        <v>3620</v>
      </c>
      <c r="AM84" s="49"/>
      <c r="AN84" s="49">
        <v>3620</v>
      </c>
    </row>
    <row r="85" spans="1:40" ht="45" customHeight="1"/>
    <row r="86" spans="1:40" ht="45" customHeight="1"/>
    <row r="87" spans="1:40" ht="45" customHeight="1"/>
  </sheetData>
  <autoFilter ref="A6:AD84"/>
  <mergeCells count="18">
    <mergeCell ref="B1:P1"/>
    <mergeCell ref="B2:P2"/>
    <mergeCell ref="A4:A6"/>
    <mergeCell ref="B4:P4"/>
    <mergeCell ref="Q4:AB4"/>
    <mergeCell ref="N5:P5"/>
    <mergeCell ref="Q5:S5"/>
    <mergeCell ref="T5:V5"/>
    <mergeCell ref="W5:Y5"/>
    <mergeCell ref="AC4:AN4"/>
    <mergeCell ref="B5:D5"/>
    <mergeCell ref="E5:G5"/>
    <mergeCell ref="H5:J5"/>
    <mergeCell ref="K5:M5"/>
    <mergeCell ref="AI5:AK5"/>
    <mergeCell ref="AL5:AN5"/>
    <mergeCell ref="AC5:AE5"/>
    <mergeCell ref="AF5:AH5"/>
  </mergeCells>
  <conditionalFormatting sqref="B84:AN84">
    <cfRule type="expression" dxfId="40" priority="10">
      <formula>(#REF!+#REF!)&lt;B84</formula>
    </cfRule>
  </conditionalFormatting>
  <conditionalFormatting sqref="C43:D53 M39 C13:D41 F12:G12 C8:D11 I8:J14 F8:G10 L8:M38 C55:D83 F14:G83 I40:J83 L40:M83 O8:P83 R8:S83 U8:V83 X8:AB83 I16:J38 J15">
    <cfRule type="expression" dxfId="39" priority="9">
      <formula>(#REF!+#REF!)&lt;C8</formula>
    </cfRule>
  </conditionalFormatting>
  <conditionalFormatting sqref="G11">
    <cfRule type="expression" dxfId="38" priority="8">
      <formula>(#REF!+#REF!)&lt;G11</formula>
    </cfRule>
  </conditionalFormatting>
  <conditionalFormatting sqref="D12">
    <cfRule type="expression" dxfId="37" priority="7">
      <formula>(#REF!+#REF!)&lt;D12</formula>
    </cfRule>
  </conditionalFormatting>
  <conditionalFormatting sqref="D54">
    <cfRule type="expression" dxfId="36" priority="6">
      <formula>(#REF!+#REF!)&lt;D54</formula>
    </cfRule>
  </conditionalFormatting>
  <conditionalFormatting sqref="F11">
    <cfRule type="expression" dxfId="35" priority="5">
      <formula>(#REF!+#REF!)&lt;F11</formula>
    </cfRule>
  </conditionalFormatting>
  <conditionalFormatting sqref="C12">
    <cfRule type="expression" dxfId="34" priority="4">
      <formula>(#REF!+#REF!)&lt;C12</formula>
    </cfRule>
  </conditionalFormatting>
  <conditionalFormatting sqref="F13:G13">
    <cfRule type="expression" dxfId="33" priority="3">
      <formula>(#REF!+#REF!)&lt;F13</formula>
    </cfRule>
  </conditionalFormatting>
  <conditionalFormatting sqref="C42:D42">
    <cfRule type="expression" dxfId="32" priority="2">
      <formula>(#REF!+#REF!)&lt;C42</formula>
    </cfRule>
  </conditionalFormatting>
  <conditionalFormatting sqref="C54">
    <cfRule type="expression" dxfId="31" priority="1">
      <formula>(#REF!+#REF!)&lt;C54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1"/>
  <sheetViews>
    <sheetView showZeros="0" zoomScale="60" zoomScaleNormal="60" zoomScaleSheetLayoutView="55" workbookViewId="0">
      <pane xSplit="1" ySplit="6" topLeftCell="B80" activePane="bottomRight" state="frozenSplit"/>
      <selection pane="topRight" activeCell="E1" sqref="E1"/>
      <selection pane="bottomLeft" activeCell="A6" sqref="A6"/>
      <selection pane="bottomRight" activeCell="X91" sqref="X91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10" style="23" customWidth="1"/>
    <col min="11" max="11" width="15.5703125" style="23" customWidth="1"/>
    <col min="12" max="12" width="10.85546875" style="23" customWidth="1"/>
    <col min="13" max="13" width="9.7109375" style="23" customWidth="1"/>
    <col min="14" max="14" width="14.42578125" style="23" customWidth="1"/>
    <col min="15" max="15" width="10.42578125" style="23" customWidth="1"/>
    <col min="16" max="16" width="10.5703125" style="23" customWidth="1"/>
    <col min="17" max="17" width="13.28515625" style="23" customWidth="1"/>
    <col min="18" max="18" width="10.140625" style="23" customWidth="1"/>
    <col min="19" max="19" width="7.28515625" style="23" customWidth="1"/>
    <col min="20" max="20" width="14.7109375" style="27" customWidth="1"/>
    <col min="21" max="22" width="8.42578125" style="23" customWidth="1"/>
    <col min="23" max="23" width="15.42578125" style="27" customWidth="1"/>
    <col min="24" max="24" width="13" style="23" customWidth="1"/>
    <col min="25" max="25" width="12.7109375" style="23" customWidth="1"/>
    <col min="26" max="26" width="30.7109375" style="23" customWidth="1"/>
    <col min="27" max="27" width="24.5703125" style="23" customWidth="1"/>
    <col min="28" max="28" width="28.5703125" style="23" customWidth="1"/>
    <col min="29" max="45" width="9.140625" style="23"/>
    <col min="46" max="46" width="9.5703125" style="23" bestFit="1" customWidth="1"/>
    <col min="47" max="16384" width="9.140625" style="23"/>
  </cols>
  <sheetData>
    <row r="1" spans="1:46" ht="30" customHeight="1">
      <c r="B1" s="93" t="s">
        <v>87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46" ht="41.25" customHeight="1">
      <c r="A2" s="2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46" ht="41.25" customHeight="1">
      <c r="A3" s="28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6" ht="49.5" customHeight="1">
      <c r="A4" s="82" t="s">
        <v>0</v>
      </c>
      <c r="B4" s="94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 t="s">
        <v>1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6"/>
      <c r="AC4" s="98" t="s">
        <v>93</v>
      </c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100"/>
    </row>
    <row r="5" spans="1:46" ht="174" customHeight="1">
      <c r="A5" s="83"/>
      <c r="B5" s="88" t="s">
        <v>2</v>
      </c>
      <c r="C5" s="88"/>
      <c r="D5" s="88"/>
      <c r="E5" s="88" t="s">
        <v>3</v>
      </c>
      <c r="F5" s="88"/>
      <c r="G5" s="88"/>
      <c r="H5" s="88" t="s">
        <v>4</v>
      </c>
      <c r="I5" s="88"/>
      <c r="J5" s="88"/>
      <c r="K5" s="88" t="s">
        <v>5</v>
      </c>
      <c r="L5" s="88"/>
      <c r="M5" s="88"/>
      <c r="N5" s="88" t="s">
        <v>6</v>
      </c>
      <c r="O5" s="88"/>
      <c r="P5" s="88"/>
      <c r="Q5" s="88" t="s">
        <v>7</v>
      </c>
      <c r="R5" s="88"/>
      <c r="S5" s="88"/>
      <c r="T5" s="88" t="s">
        <v>8</v>
      </c>
      <c r="U5" s="88"/>
      <c r="V5" s="88"/>
      <c r="W5" s="88" t="s">
        <v>94</v>
      </c>
      <c r="X5" s="88"/>
      <c r="Y5" s="88"/>
      <c r="Z5" s="52" t="s">
        <v>95</v>
      </c>
      <c r="AA5" s="52" t="s">
        <v>91</v>
      </c>
      <c r="AB5" s="52" t="s">
        <v>92</v>
      </c>
      <c r="AC5" s="103" t="s">
        <v>96</v>
      </c>
      <c r="AD5" s="104"/>
      <c r="AE5" s="105"/>
      <c r="AF5" s="101" t="s">
        <v>97</v>
      </c>
      <c r="AG5" s="101"/>
      <c r="AH5" s="102"/>
      <c r="AI5" s="101" t="s">
        <v>98</v>
      </c>
      <c r="AJ5" s="101"/>
      <c r="AK5" s="102"/>
      <c r="AL5" s="101" t="s">
        <v>99</v>
      </c>
      <c r="AM5" s="101"/>
      <c r="AN5" s="102"/>
      <c r="AO5" s="94" t="s">
        <v>104</v>
      </c>
      <c r="AP5" s="95"/>
      <c r="AQ5" s="96"/>
      <c r="AR5" s="94" t="s">
        <v>105</v>
      </c>
      <c r="AS5" s="95"/>
      <c r="AT5" s="96"/>
    </row>
    <row r="6" spans="1:46" s="24" customFormat="1" ht="43.5" customHeight="1">
      <c r="A6" s="84"/>
      <c r="B6" s="31" t="s">
        <v>10</v>
      </c>
      <c r="C6" s="31" t="s">
        <v>11</v>
      </c>
      <c r="D6" s="31" t="s">
        <v>12</v>
      </c>
      <c r="E6" s="31" t="s">
        <v>10</v>
      </c>
      <c r="F6" s="31" t="s">
        <v>11</v>
      </c>
      <c r="G6" s="31" t="s">
        <v>12</v>
      </c>
      <c r="H6" s="31" t="s">
        <v>10</v>
      </c>
      <c r="I6" s="31" t="s">
        <v>11</v>
      </c>
      <c r="J6" s="31" t="s">
        <v>12</v>
      </c>
      <c r="K6" s="31" t="s">
        <v>10</v>
      </c>
      <c r="L6" s="31" t="s">
        <v>11</v>
      </c>
      <c r="M6" s="31" t="s">
        <v>12</v>
      </c>
      <c r="N6" s="31" t="s">
        <v>10</v>
      </c>
      <c r="O6" s="31" t="s">
        <v>11</v>
      </c>
      <c r="P6" s="31" t="s">
        <v>12</v>
      </c>
      <c r="Q6" s="31" t="s">
        <v>10</v>
      </c>
      <c r="R6" s="31" t="s">
        <v>11</v>
      </c>
      <c r="S6" s="31" t="s">
        <v>12</v>
      </c>
      <c r="T6" s="31" t="s">
        <v>10</v>
      </c>
      <c r="U6" s="31" t="s">
        <v>11</v>
      </c>
      <c r="V6" s="31" t="s">
        <v>12</v>
      </c>
      <c r="W6" s="31" t="s">
        <v>10</v>
      </c>
      <c r="X6" s="31" t="s">
        <v>11</v>
      </c>
      <c r="Y6" s="31" t="s">
        <v>12</v>
      </c>
      <c r="Z6" s="31" t="s">
        <v>11</v>
      </c>
      <c r="AA6" s="31" t="s">
        <v>11</v>
      </c>
      <c r="AB6" s="32" t="s">
        <v>11</v>
      </c>
      <c r="AC6" s="33" t="s">
        <v>10</v>
      </c>
      <c r="AD6" s="33" t="s">
        <v>11</v>
      </c>
      <c r="AE6" s="33" t="s">
        <v>12</v>
      </c>
      <c r="AF6" s="33" t="s">
        <v>10</v>
      </c>
      <c r="AG6" s="33" t="s">
        <v>11</v>
      </c>
      <c r="AH6" s="33" t="s">
        <v>12</v>
      </c>
      <c r="AI6" s="33" t="s">
        <v>10</v>
      </c>
      <c r="AJ6" s="33" t="s">
        <v>11</v>
      </c>
      <c r="AK6" s="33" t="s">
        <v>12</v>
      </c>
      <c r="AL6" s="33" t="s">
        <v>10</v>
      </c>
      <c r="AM6" s="33" t="s">
        <v>11</v>
      </c>
      <c r="AN6" s="34" t="s">
        <v>12</v>
      </c>
      <c r="AO6" s="56" t="s">
        <v>10</v>
      </c>
      <c r="AP6" s="56" t="s">
        <v>11</v>
      </c>
      <c r="AQ6" s="56" t="s">
        <v>12</v>
      </c>
      <c r="AR6" s="56" t="s">
        <v>10</v>
      </c>
      <c r="AS6" s="56" t="s">
        <v>11</v>
      </c>
      <c r="AT6" s="56" t="s">
        <v>12</v>
      </c>
    </row>
    <row r="7" spans="1:46" ht="58.5" customHeight="1">
      <c r="A7" s="35" t="s">
        <v>13</v>
      </c>
      <c r="B7" s="36">
        <f t="shared" ref="B7:B70" si="0">C7+D7</f>
        <v>0</v>
      </c>
      <c r="C7" s="37"/>
      <c r="D7" s="37"/>
      <c r="E7" s="36">
        <f t="shared" ref="E7:E70" si="1">F7+G7</f>
        <v>0</v>
      </c>
      <c r="F7" s="37"/>
      <c r="G7" s="37"/>
      <c r="H7" s="36">
        <f>I7+J7</f>
        <v>0</v>
      </c>
      <c r="I7" s="37"/>
      <c r="J7" s="37"/>
      <c r="K7" s="36">
        <f t="shared" ref="K7:K70" si="2">L7+M7</f>
        <v>123</v>
      </c>
      <c r="L7" s="37">
        <v>123</v>
      </c>
      <c r="M7" s="37"/>
      <c r="N7" s="36">
        <f t="shared" ref="N7:N70" si="3">O7+P7</f>
        <v>0</v>
      </c>
      <c r="O7" s="37"/>
      <c r="P7" s="37"/>
      <c r="Q7" s="36">
        <f t="shared" ref="Q7:Q70" si="4">R7+S7</f>
        <v>0</v>
      </c>
      <c r="R7" s="37"/>
      <c r="S7" s="37"/>
      <c r="T7" s="36">
        <f t="shared" ref="T7:T70" si="5">U7+V7</f>
        <v>0</v>
      </c>
      <c r="U7" s="37"/>
      <c r="V7" s="37"/>
      <c r="W7" s="36">
        <f t="shared" ref="W7:W70" si="6">X7+Y7</f>
        <v>0</v>
      </c>
      <c r="X7" s="37"/>
      <c r="Y7" s="37"/>
      <c r="Z7" s="37"/>
      <c r="AA7" s="37"/>
      <c r="AB7" s="37"/>
      <c r="AC7" s="38">
        <f>AD7+AE7</f>
        <v>0</v>
      </c>
      <c r="AD7" s="39"/>
      <c r="AE7" s="39"/>
      <c r="AF7" s="38">
        <f>AG7+AH7</f>
        <v>0</v>
      </c>
      <c r="AG7" s="39"/>
      <c r="AH7" s="39"/>
      <c r="AI7" s="38">
        <f>AJ7+AK7</f>
        <v>0</v>
      </c>
      <c r="AJ7" s="39"/>
      <c r="AK7" s="39"/>
      <c r="AL7" s="38">
        <f>AM7+AN7</f>
        <v>0</v>
      </c>
      <c r="AM7" s="39"/>
      <c r="AN7" s="39"/>
      <c r="AO7" s="39"/>
      <c r="AP7" s="39"/>
      <c r="AQ7" s="39"/>
      <c r="AR7" s="39"/>
      <c r="AS7" s="39"/>
      <c r="AT7" s="39"/>
    </row>
    <row r="8" spans="1:46" ht="45" customHeight="1">
      <c r="A8" s="35" t="s">
        <v>14</v>
      </c>
      <c r="B8" s="40">
        <f t="shared" si="0"/>
        <v>1300</v>
      </c>
      <c r="C8" s="41">
        <v>1300</v>
      </c>
      <c r="D8" s="41"/>
      <c r="E8" s="40">
        <f t="shared" si="1"/>
        <v>0</v>
      </c>
      <c r="F8" s="41"/>
      <c r="G8" s="41"/>
      <c r="H8" s="36">
        <f t="shared" ref="H8:H71" si="7">I8+J8</f>
        <v>3657</v>
      </c>
      <c r="I8" s="41">
        <f>4087-430</f>
        <v>3657</v>
      </c>
      <c r="J8" s="41"/>
      <c r="K8" s="40">
        <f t="shared" si="2"/>
        <v>680</v>
      </c>
      <c r="L8" s="41">
        <v>680</v>
      </c>
      <c r="M8" s="41"/>
      <c r="N8" s="40">
        <f t="shared" si="3"/>
        <v>0</v>
      </c>
      <c r="O8" s="41"/>
      <c r="P8" s="41"/>
      <c r="Q8" s="40">
        <f t="shared" si="4"/>
        <v>0</v>
      </c>
      <c r="R8" s="41"/>
      <c r="S8" s="41"/>
      <c r="T8" s="40">
        <f t="shared" si="5"/>
        <v>0</v>
      </c>
      <c r="U8" s="41"/>
      <c r="V8" s="41"/>
      <c r="W8" s="40">
        <f t="shared" si="6"/>
        <v>0</v>
      </c>
      <c r="X8" s="41"/>
      <c r="Y8" s="41"/>
      <c r="Z8" s="41"/>
      <c r="AA8" s="41"/>
      <c r="AB8" s="41"/>
      <c r="AC8" s="38">
        <f t="shared" ref="AC8:AC71" si="8">AD8+AE8</f>
        <v>0</v>
      </c>
      <c r="AD8" s="39"/>
      <c r="AE8" s="39"/>
      <c r="AF8" s="38">
        <f t="shared" ref="AF8:AF71" si="9">AG8+AH8</f>
        <v>0</v>
      </c>
      <c r="AG8" s="39"/>
      <c r="AH8" s="39"/>
      <c r="AI8" s="38">
        <f t="shared" ref="AI8:AI71" si="10">AJ8+AK8</f>
        <v>0</v>
      </c>
      <c r="AJ8" s="39"/>
      <c r="AK8" s="39"/>
      <c r="AL8" s="38">
        <f t="shared" ref="AL8:AL71" si="11">AM8+AN8</f>
        <v>0</v>
      </c>
      <c r="AM8" s="39"/>
      <c r="AN8" s="39"/>
      <c r="AO8" s="39"/>
      <c r="AP8" s="39"/>
      <c r="AQ8" s="39"/>
      <c r="AR8" s="39"/>
      <c r="AS8" s="39"/>
      <c r="AT8" s="39"/>
    </row>
    <row r="9" spans="1:46" ht="45" customHeight="1">
      <c r="A9" s="35" t="s">
        <v>15</v>
      </c>
      <c r="B9" s="40">
        <f t="shared" si="0"/>
        <v>0</v>
      </c>
      <c r="C9" s="41"/>
      <c r="D9" s="41"/>
      <c r="E9" s="40">
        <f t="shared" si="1"/>
        <v>0</v>
      </c>
      <c r="F9" s="41"/>
      <c r="G9" s="41"/>
      <c r="H9" s="36">
        <f t="shared" si="7"/>
        <v>1172</v>
      </c>
      <c r="I9" s="41">
        <f>815+357</f>
        <v>1172</v>
      </c>
      <c r="J9" s="41"/>
      <c r="K9" s="40">
        <f t="shared" si="2"/>
        <v>431</v>
      </c>
      <c r="L9" s="41">
        <v>431</v>
      </c>
      <c r="M9" s="41"/>
      <c r="N9" s="40">
        <f t="shared" si="3"/>
        <v>0</v>
      </c>
      <c r="O9" s="41"/>
      <c r="P9" s="41"/>
      <c r="Q9" s="40">
        <f t="shared" si="4"/>
        <v>0</v>
      </c>
      <c r="R9" s="41"/>
      <c r="S9" s="41"/>
      <c r="T9" s="40">
        <f t="shared" si="5"/>
        <v>0</v>
      </c>
      <c r="U9" s="41"/>
      <c r="V9" s="41"/>
      <c r="W9" s="40">
        <f t="shared" si="6"/>
        <v>0</v>
      </c>
      <c r="X9" s="41"/>
      <c r="Y9" s="41"/>
      <c r="Z9" s="41"/>
      <c r="AA9" s="41"/>
      <c r="AB9" s="41"/>
      <c r="AC9" s="38">
        <f t="shared" si="8"/>
        <v>0</v>
      </c>
      <c r="AD9" s="39"/>
      <c r="AE9" s="39"/>
      <c r="AF9" s="38">
        <f t="shared" si="9"/>
        <v>0</v>
      </c>
      <c r="AG9" s="39"/>
      <c r="AH9" s="39"/>
      <c r="AI9" s="38">
        <f t="shared" si="10"/>
        <v>0</v>
      </c>
      <c r="AJ9" s="39"/>
      <c r="AK9" s="39"/>
      <c r="AL9" s="38">
        <f t="shared" si="11"/>
        <v>0</v>
      </c>
      <c r="AM9" s="39"/>
      <c r="AN9" s="39"/>
      <c r="AO9" s="39"/>
      <c r="AP9" s="39"/>
      <c r="AQ9" s="39"/>
      <c r="AR9" s="39"/>
      <c r="AS9" s="39"/>
      <c r="AT9" s="39"/>
    </row>
    <row r="10" spans="1:46" ht="45" customHeight="1">
      <c r="A10" s="35" t="s">
        <v>16</v>
      </c>
      <c r="B10" s="40">
        <f t="shared" si="0"/>
        <v>800</v>
      </c>
      <c r="C10" s="41">
        <v>800</v>
      </c>
      <c r="D10" s="41"/>
      <c r="E10" s="40">
        <f t="shared" si="1"/>
        <v>0</v>
      </c>
      <c r="F10" s="41"/>
      <c r="G10" s="41"/>
      <c r="H10" s="36">
        <f t="shared" si="7"/>
        <v>0</v>
      </c>
      <c r="I10" s="41"/>
      <c r="J10" s="41"/>
      <c r="K10" s="40">
        <f t="shared" si="2"/>
        <v>420</v>
      </c>
      <c r="L10" s="41">
        <v>420</v>
      </c>
      <c r="M10" s="41"/>
      <c r="N10" s="40">
        <f t="shared" si="3"/>
        <v>0</v>
      </c>
      <c r="O10" s="41"/>
      <c r="P10" s="41"/>
      <c r="Q10" s="40">
        <f t="shared" si="4"/>
        <v>0</v>
      </c>
      <c r="R10" s="41"/>
      <c r="S10" s="41"/>
      <c r="T10" s="40">
        <f t="shared" si="5"/>
        <v>0</v>
      </c>
      <c r="U10" s="41"/>
      <c r="V10" s="41"/>
      <c r="W10" s="40">
        <f t="shared" si="6"/>
        <v>0</v>
      </c>
      <c r="X10" s="41"/>
      <c r="Y10" s="41"/>
      <c r="Z10" s="41"/>
      <c r="AA10" s="41"/>
      <c r="AB10" s="41"/>
      <c r="AC10" s="38">
        <f t="shared" si="8"/>
        <v>0</v>
      </c>
      <c r="AD10" s="39"/>
      <c r="AE10" s="39"/>
      <c r="AF10" s="38">
        <f t="shared" si="9"/>
        <v>0</v>
      </c>
      <c r="AG10" s="39"/>
      <c r="AH10" s="39"/>
      <c r="AI10" s="38">
        <f t="shared" si="10"/>
        <v>0</v>
      </c>
      <c r="AJ10" s="39"/>
      <c r="AK10" s="39"/>
      <c r="AL10" s="38">
        <f t="shared" si="11"/>
        <v>0</v>
      </c>
      <c r="AM10" s="39"/>
      <c r="AN10" s="39"/>
      <c r="AO10" s="39"/>
      <c r="AP10" s="39"/>
      <c r="AQ10" s="39"/>
      <c r="AR10" s="39"/>
      <c r="AS10" s="39"/>
      <c r="AT10" s="39"/>
    </row>
    <row r="11" spans="1:46" ht="45" customHeight="1">
      <c r="A11" s="35" t="s">
        <v>17</v>
      </c>
      <c r="B11" s="40">
        <f t="shared" si="0"/>
        <v>1000</v>
      </c>
      <c r="C11" s="41">
        <v>880</v>
      </c>
      <c r="D11" s="41">
        <v>120</v>
      </c>
      <c r="E11" s="40">
        <f t="shared" si="1"/>
        <v>800</v>
      </c>
      <c r="F11" s="41">
        <v>800</v>
      </c>
      <c r="G11" s="41"/>
      <c r="H11" s="36">
        <f t="shared" si="7"/>
        <v>666</v>
      </c>
      <c r="I11" s="41">
        <f>463+203</f>
        <v>666</v>
      </c>
      <c r="J11" s="41"/>
      <c r="K11" s="40">
        <f t="shared" si="2"/>
        <v>603</v>
      </c>
      <c r="L11" s="41">
        <v>600</v>
      </c>
      <c r="M11" s="41">
        <v>3</v>
      </c>
      <c r="N11" s="40">
        <f t="shared" si="3"/>
        <v>0</v>
      </c>
      <c r="O11" s="41"/>
      <c r="P11" s="41"/>
      <c r="Q11" s="40">
        <f t="shared" si="4"/>
        <v>700</v>
      </c>
      <c r="R11" s="41">
        <v>700</v>
      </c>
      <c r="S11" s="41"/>
      <c r="T11" s="40">
        <f t="shared" si="5"/>
        <v>0</v>
      </c>
      <c r="U11" s="41"/>
      <c r="V11" s="41"/>
      <c r="W11" s="40">
        <f t="shared" si="6"/>
        <v>0</v>
      </c>
      <c r="X11" s="41"/>
      <c r="Y11" s="41"/>
      <c r="Z11" s="41"/>
      <c r="AA11" s="41"/>
      <c r="AB11" s="41"/>
      <c r="AC11" s="38">
        <f t="shared" si="8"/>
        <v>0</v>
      </c>
      <c r="AD11" s="39"/>
      <c r="AE11" s="39"/>
      <c r="AF11" s="38">
        <f t="shared" si="9"/>
        <v>0</v>
      </c>
      <c r="AG11" s="39"/>
      <c r="AH11" s="39"/>
      <c r="AI11" s="38">
        <f t="shared" si="10"/>
        <v>0</v>
      </c>
      <c r="AJ11" s="39"/>
      <c r="AK11" s="39"/>
      <c r="AL11" s="38">
        <f t="shared" si="11"/>
        <v>0</v>
      </c>
      <c r="AM11" s="39"/>
      <c r="AN11" s="39"/>
      <c r="AO11" s="39"/>
      <c r="AP11" s="39"/>
      <c r="AQ11" s="39"/>
      <c r="AR11" s="39"/>
      <c r="AS11" s="39"/>
      <c r="AT11" s="39"/>
    </row>
    <row r="12" spans="1:46" ht="45" customHeight="1">
      <c r="A12" s="35" t="s">
        <v>18</v>
      </c>
      <c r="B12" s="40">
        <f t="shared" si="0"/>
        <v>3500</v>
      </c>
      <c r="C12" s="41">
        <v>3500</v>
      </c>
      <c r="D12" s="41"/>
      <c r="E12" s="40">
        <f t="shared" si="1"/>
        <v>0</v>
      </c>
      <c r="F12" s="41"/>
      <c r="G12" s="41"/>
      <c r="H12" s="36">
        <f t="shared" si="7"/>
        <v>12734</v>
      </c>
      <c r="I12" s="41">
        <f>10146-600</f>
        <v>9546</v>
      </c>
      <c r="J12" s="41">
        <f>2489+699</f>
        <v>3188</v>
      </c>
      <c r="K12" s="40">
        <f t="shared" si="2"/>
        <v>3838</v>
      </c>
      <c r="L12" s="41">
        <v>3838</v>
      </c>
      <c r="M12" s="41"/>
      <c r="N12" s="40">
        <f t="shared" si="3"/>
        <v>0</v>
      </c>
      <c r="O12" s="41"/>
      <c r="P12" s="41"/>
      <c r="Q12" s="40">
        <f t="shared" si="4"/>
        <v>0</v>
      </c>
      <c r="R12" s="41"/>
      <c r="S12" s="41"/>
      <c r="T12" s="40">
        <f t="shared" si="5"/>
        <v>0</v>
      </c>
      <c r="U12" s="41"/>
      <c r="V12" s="41"/>
      <c r="W12" s="40">
        <f t="shared" si="6"/>
        <v>0</v>
      </c>
      <c r="X12" s="41"/>
      <c r="Y12" s="41"/>
      <c r="Z12" s="41"/>
      <c r="AA12" s="41"/>
      <c r="AB12" s="41"/>
      <c r="AC12" s="38">
        <f t="shared" si="8"/>
        <v>0</v>
      </c>
      <c r="AD12" s="39"/>
      <c r="AE12" s="39"/>
      <c r="AF12" s="38">
        <f t="shared" si="9"/>
        <v>0</v>
      </c>
      <c r="AG12" s="39"/>
      <c r="AH12" s="39"/>
      <c r="AI12" s="38">
        <f t="shared" si="10"/>
        <v>0</v>
      </c>
      <c r="AJ12" s="39"/>
      <c r="AK12" s="39"/>
      <c r="AL12" s="38">
        <f t="shared" si="11"/>
        <v>600</v>
      </c>
      <c r="AM12" s="39"/>
      <c r="AN12" s="39">
        <v>600</v>
      </c>
      <c r="AO12" s="39"/>
      <c r="AP12" s="39"/>
      <c r="AQ12" s="39"/>
      <c r="AR12" s="39"/>
      <c r="AS12" s="39"/>
      <c r="AT12" s="39"/>
    </row>
    <row r="13" spans="1:46" ht="45" customHeight="1">
      <c r="A13" s="35" t="s">
        <v>19</v>
      </c>
      <c r="B13" s="40">
        <f t="shared" si="0"/>
        <v>6200</v>
      </c>
      <c r="C13" s="41">
        <v>6200</v>
      </c>
      <c r="D13" s="41"/>
      <c r="E13" s="40">
        <f t="shared" si="1"/>
        <v>2500</v>
      </c>
      <c r="F13" s="41">
        <v>2250</v>
      </c>
      <c r="G13" s="41">
        <v>250</v>
      </c>
      <c r="H13" s="36">
        <f t="shared" si="7"/>
        <v>11540</v>
      </c>
      <c r="I13" s="41">
        <v>11540</v>
      </c>
      <c r="J13" s="41"/>
      <c r="K13" s="40">
        <f t="shared" si="2"/>
        <v>2000</v>
      </c>
      <c r="L13" s="41">
        <v>1840</v>
      </c>
      <c r="M13" s="41">
        <v>160</v>
      </c>
      <c r="N13" s="40">
        <f t="shared" si="3"/>
        <v>0</v>
      </c>
      <c r="O13" s="41"/>
      <c r="P13" s="41"/>
      <c r="Q13" s="40">
        <f t="shared" si="4"/>
        <v>2709</v>
      </c>
      <c r="R13" s="41">
        <v>2709</v>
      </c>
      <c r="S13" s="41"/>
      <c r="T13" s="40">
        <f t="shared" si="5"/>
        <v>0</v>
      </c>
      <c r="U13" s="41"/>
      <c r="V13" s="41"/>
      <c r="W13" s="40">
        <f t="shared" si="6"/>
        <v>0</v>
      </c>
      <c r="X13" s="41"/>
      <c r="Y13" s="41"/>
      <c r="Z13" s="41"/>
      <c r="AA13" s="41"/>
      <c r="AB13" s="41"/>
      <c r="AC13" s="38">
        <f t="shared" si="8"/>
        <v>0</v>
      </c>
      <c r="AD13" s="39"/>
      <c r="AE13" s="39"/>
      <c r="AF13" s="38">
        <f t="shared" si="9"/>
        <v>0</v>
      </c>
      <c r="AG13" s="39"/>
      <c r="AH13" s="39"/>
      <c r="AI13" s="38">
        <f t="shared" si="10"/>
        <v>0</v>
      </c>
      <c r="AJ13" s="39"/>
      <c r="AK13" s="39"/>
      <c r="AL13" s="38">
        <f t="shared" si="11"/>
        <v>0</v>
      </c>
      <c r="AM13" s="39"/>
      <c r="AN13" s="39"/>
      <c r="AO13" s="39"/>
      <c r="AP13" s="39"/>
      <c r="AQ13" s="39"/>
      <c r="AR13" s="39"/>
      <c r="AS13" s="39"/>
      <c r="AT13" s="39"/>
    </row>
    <row r="14" spans="1:46" ht="45" customHeight="1">
      <c r="A14" s="35" t="s">
        <v>20</v>
      </c>
      <c r="B14" s="40">
        <f t="shared" si="0"/>
        <v>0</v>
      </c>
      <c r="C14" s="41"/>
      <c r="D14" s="41"/>
      <c r="E14" s="40">
        <f t="shared" si="1"/>
        <v>0</v>
      </c>
      <c r="F14" s="41"/>
      <c r="G14" s="41"/>
      <c r="H14" s="36">
        <f t="shared" si="7"/>
        <v>604</v>
      </c>
      <c r="I14" s="41">
        <f>420+184</f>
        <v>604</v>
      </c>
      <c r="J14" s="41"/>
      <c r="K14" s="40">
        <f t="shared" si="2"/>
        <v>350</v>
      </c>
      <c r="L14" s="41">
        <v>348</v>
      </c>
      <c r="M14" s="41">
        <v>2</v>
      </c>
      <c r="N14" s="40">
        <f t="shared" si="3"/>
        <v>0</v>
      </c>
      <c r="O14" s="41"/>
      <c r="P14" s="41"/>
      <c r="Q14" s="40">
        <f t="shared" si="4"/>
        <v>0</v>
      </c>
      <c r="R14" s="41"/>
      <c r="S14" s="41"/>
      <c r="T14" s="40">
        <f t="shared" si="5"/>
        <v>0</v>
      </c>
      <c r="U14" s="41"/>
      <c r="V14" s="41"/>
      <c r="W14" s="40">
        <f t="shared" si="6"/>
        <v>0</v>
      </c>
      <c r="X14" s="41"/>
      <c r="Y14" s="41"/>
      <c r="Z14" s="41"/>
      <c r="AA14" s="41"/>
      <c r="AB14" s="41"/>
      <c r="AC14" s="38">
        <f t="shared" si="8"/>
        <v>0</v>
      </c>
      <c r="AD14" s="39"/>
      <c r="AE14" s="39"/>
      <c r="AF14" s="38">
        <f t="shared" si="9"/>
        <v>0</v>
      </c>
      <c r="AG14" s="39"/>
      <c r="AH14" s="39"/>
      <c r="AI14" s="38">
        <f t="shared" si="10"/>
        <v>0</v>
      </c>
      <c r="AJ14" s="39"/>
      <c r="AK14" s="39"/>
      <c r="AL14" s="38">
        <f t="shared" si="11"/>
        <v>0</v>
      </c>
      <c r="AM14" s="39"/>
      <c r="AN14" s="39"/>
      <c r="AO14" s="39"/>
      <c r="AP14" s="39"/>
      <c r="AQ14" s="39"/>
      <c r="AR14" s="39"/>
      <c r="AS14" s="39"/>
      <c r="AT14" s="39"/>
    </row>
    <row r="15" spans="1:46" ht="45" customHeight="1">
      <c r="A15" s="35" t="s">
        <v>21</v>
      </c>
      <c r="B15" s="40">
        <f t="shared" si="0"/>
        <v>2100</v>
      </c>
      <c r="C15" s="41">
        <f>2100-100</f>
        <v>2000</v>
      </c>
      <c r="D15" s="41">
        <v>100</v>
      </c>
      <c r="E15" s="40">
        <f t="shared" si="1"/>
        <v>0</v>
      </c>
      <c r="F15" s="41"/>
      <c r="G15" s="41"/>
      <c r="H15" s="36">
        <f t="shared" si="7"/>
        <v>13158</v>
      </c>
      <c r="I15" s="40">
        <f>13158-1000</f>
        <v>12158</v>
      </c>
      <c r="J15" s="41">
        <v>1000</v>
      </c>
      <c r="K15" s="40">
        <f t="shared" si="2"/>
        <v>971</v>
      </c>
      <c r="L15" s="41">
        <f>971-40</f>
        <v>931</v>
      </c>
      <c r="M15" s="41">
        <v>40</v>
      </c>
      <c r="N15" s="40">
        <f t="shared" si="3"/>
        <v>0</v>
      </c>
      <c r="O15" s="41"/>
      <c r="P15" s="41"/>
      <c r="Q15" s="40">
        <f t="shared" si="4"/>
        <v>2149</v>
      </c>
      <c r="R15" s="41">
        <f>2179-30</f>
        <v>2149</v>
      </c>
      <c r="S15" s="41"/>
      <c r="T15" s="40">
        <f t="shared" si="5"/>
        <v>0</v>
      </c>
      <c r="U15" s="41"/>
      <c r="V15" s="41"/>
      <c r="W15" s="40">
        <f t="shared" si="6"/>
        <v>0</v>
      </c>
      <c r="X15" s="41"/>
      <c r="Y15" s="41"/>
      <c r="Z15" s="41"/>
      <c r="AA15" s="41"/>
      <c r="AB15" s="41"/>
      <c r="AC15" s="38">
        <f t="shared" si="8"/>
        <v>0</v>
      </c>
      <c r="AD15" s="39"/>
      <c r="AE15" s="39"/>
      <c r="AF15" s="38">
        <f t="shared" si="9"/>
        <v>0</v>
      </c>
      <c r="AG15" s="39"/>
      <c r="AH15" s="39"/>
      <c r="AI15" s="38">
        <f t="shared" si="10"/>
        <v>0</v>
      </c>
      <c r="AJ15" s="39"/>
      <c r="AK15" s="39"/>
      <c r="AL15" s="38">
        <f t="shared" si="11"/>
        <v>0</v>
      </c>
      <c r="AM15" s="39"/>
      <c r="AN15" s="39"/>
      <c r="AO15" s="39"/>
      <c r="AP15" s="39"/>
      <c r="AQ15" s="39"/>
      <c r="AR15" s="39"/>
      <c r="AS15" s="39"/>
      <c r="AT15" s="39"/>
    </row>
    <row r="16" spans="1:46" ht="45" customHeight="1">
      <c r="A16" s="35" t="s">
        <v>22</v>
      </c>
      <c r="B16" s="40">
        <f t="shared" si="0"/>
        <v>0</v>
      </c>
      <c r="C16" s="41"/>
      <c r="D16" s="41"/>
      <c r="E16" s="40">
        <f t="shared" si="1"/>
        <v>0</v>
      </c>
      <c r="F16" s="41"/>
      <c r="G16" s="41"/>
      <c r="H16" s="36">
        <f t="shared" si="7"/>
        <v>0</v>
      </c>
      <c r="I16" s="41"/>
      <c r="J16" s="41"/>
      <c r="K16" s="40">
        <f t="shared" si="2"/>
        <v>246</v>
      </c>
      <c r="L16" s="41">
        <v>246</v>
      </c>
      <c r="M16" s="41"/>
      <c r="N16" s="40">
        <f t="shared" si="3"/>
        <v>0</v>
      </c>
      <c r="O16" s="41"/>
      <c r="P16" s="41"/>
      <c r="Q16" s="40">
        <f t="shared" si="4"/>
        <v>0</v>
      </c>
      <c r="R16" s="41"/>
      <c r="S16" s="41"/>
      <c r="T16" s="40">
        <f t="shared" si="5"/>
        <v>0</v>
      </c>
      <c r="U16" s="41"/>
      <c r="V16" s="41"/>
      <c r="W16" s="40">
        <f t="shared" si="6"/>
        <v>0</v>
      </c>
      <c r="X16" s="41"/>
      <c r="Y16" s="41"/>
      <c r="Z16" s="41"/>
      <c r="AA16" s="41"/>
      <c r="AB16" s="41"/>
      <c r="AC16" s="38">
        <f t="shared" si="8"/>
        <v>0</v>
      </c>
      <c r="AD16" s="39"/>
      <c r="AE16" s="39"/>
      <c r="AF16" s="38">
        <f t="shared" si="9"/>
        <v>0</v>
      </c>
      <c r="AG16" s="39"/>
      <c r="AH16" s="39"/>
      <c r="AI16" s="38">
        <f t="shared" si="10"/>
        <v>0</v>
      </c>
      <c r="AJ16" s="39"/>
      <c r="AK16" s="39"/>
      <c r="AL16" s="38">
        <f t="shared" si="11"/>
        <v>0</v>
      </c>
      <c r="AM16" s="39"/>
      <c r="AN16" s="39"/>
      <c r="AO16" s="39"/>
      <c r="AP16" s="39"/>
      <c r="AQ16" s="39"/>
      <c r="AR16" s="39"/>
      <c r="AS16" s="39"/>
      <c r="AT16" s="39"/>
    </row>
    <row r="17" spans="1:46" ht="45" customHeight="1">
      <c r="A17" s="35" t="s">
        <v>23</v>
      </c>
      <c r="B17" s="40">
        <f t="shared" si="0"/>
        <v>0</v>
      </c>
      <c r="C17" s="41"/>
      <c r="D17" s="41"/>
      <c r="E17" s="40">
        <f t="shared" si="1"/>
        <v>0</v>
      </c>
      <c r="F17" s="41"/>
      <c r="G17" s="41"/>
      <c r="H17" s="36">
        <f t="shared" si="7"/>
        <v>686</v>
      </c>
      <c r="I17" s="41">
        <f>477+209</f>
        <v>686</v>
      </c>
      <c r="J17" s="41"/>
      <c r="K17" s="40">
        <f t="shared" si="2"/>
        <v>300</v>
      </c>
      <c r="L17" s="41">
        <v>297</v>
      </c>
      <c r="M17" s="41">
        <v>3</v>
      </c>
      <c r="N17" s="40">
        <f t="shared" si="3"/>
        <v>0</v>
      </c>
      <c r="O17" s="41"/>
      <c r="P17" s="41"/>
      <c r="Q17" s="40">
        <f t="shared" si="4"/>
        <v>0</v>
      </c>
      <c r="R17" s="41"/>
      <c r="S17" s="41"/>
      <c r="T17" s="40">
        <f t="shared" si="5"/>
        <v>0</v>
      </c>
      <c r="U17" s="41"/>
      <c r="V17" s="41"/>
      <c r="W17" s="40">
        <f t="shared" si="6"/>
        <v>0</v>
      </c>
      <c r="X17" s="41"/>
      <c r="Y17" s="41"/>
      <c r="Z17" s="41"/>
      <c r="AA17" s="41"/>
      <c r="AB17" s="41"/>
      <c r="AC17" s="38">
        <f t="shared" si="8"/>
        <v>0</v>
      </c>
      <c r="AD17" s="39"/>
      <c r="AE17" s="39"/>
      <c r="AF17" s="38">
        <f t="shared" si="9"/>
        <v>0</v>
      </c>
      <c r="AG17" s="39"/>
      <c r="AH17" s="39"/>
      <c r="AI17" s="38">
        <f t="shared" si="10"/>
        <v>0</v>
      </c>
      <c r="AJ17" s="39"/>
      <c r="AK17" s="39"/>
      <c r="AL17" s="38">
        <f t="shared" si="11"/>
        <v>0</v>
      </c>
      <c r="AM17" s="39"/>
      <c r="AN17" s="39"/>
      <c r="AO17" s="39"/>
      <c r="AP17" s="39"/>
      <c r="AQ17" s="39"/>
      <c r="AR17" s="39"/>
      <c r="AS17" s="39"/>
      <c r="AT17" s="39"/>
    </row>
    <row r="18" spans="1:46" ht="45" customHeight="1">
      <c r="A18" s="35" t="s">
        <v>24</v>
      </c>
      <c r="B18" s="40">
        <f t="shared" si="0"/>
        <v>4500</v>
      </c>
      <c r="C18" s="41">
        <v>4410</v>
      </c>
      <c r="D18" s="41">
        <v>90</v>
      </c>
      <c r="E18" s="40">
        <f t="shared" si="1"/>
        <v>0</v>
      </c>
      <c r="F18" s="41"/>
      <c r="G18" s="41"/>
      <c r="H18" s="36">
        <f t="shared" si="7"/>
        <v>898</v>
      </c>
      <c r="I18" s="41">
        <f>624+274</f>
        <v>898</v>
      </c>
      <c r="J18" s="41"/>
      <c r="K18" s="40">
        <f t="shared" si="2"/>
        <v>1400</v>
      </c>
      <c r="L18" s="41">
        <v>1400</v>
      </c>
      <c r="M18" s="41"/>
      <c r="N18" s="40">
        <f t="shared" si="3"/>
        <v>0</v>
      </c>
      <c r="O18" s="41"/>
      <c r="P18" s="41"/>
      <c r="Q18" s="40">
        <f t="shared" si="4"/>
        <v>0</v>
      </c>
      <c r="R18" s="41"/>
      <c r="S18" s="41"/>
      <c r="T18" s="40">
        <f t="shared" si="5"/>
        <v>0</v>
      </c>
      <c r="U18" s="41"/>
      <c r="V18" s="41"/>
      <c r="W18" s="40">
        <f t="shared" si="6"/>
        <v>0</v>
      </c>
      <c r="X18" s="41"/>
      <c r="Y18" s="41"/>
      <c r="Z18" s="41"/>
      <c r="AA18" s="41"/>
      <c r="AB18" s="41"/>
      <c r="AC18" s="38">
        <f t="shared" si="8"/>
        <v>0</v>
      </c>
      <c r="AD18" s="39"/>
      <c r="AE18" s="39"/>
      <c r="AF18" s="38">
        <f t="shared" si="9"/>
        <v>0</v>
      </c>
      <c r="AG18" s="39"/>
      <c r="AH18" s="39"/>
      <c r="AI18" s="38">
        <f t="shared" si="10"/>
        <v>0</v>
      </c>
      <c r="AJ18" s="39"/>
      <c r="AK18" s="39"/>
      <c r="AL18" s="38">
        <f t="shared" si="11"/>
        <v>0</v>
      </c>
      <c r="AM18" s="39"/>
      <c r="AN18" s="39"/>
      <c r="AO18" s="39"/>
      <c r="AP18" s="39"/>
      <c r="AQ18" s="39"/>
      <c r="AR18" s="39"/>
      <c r="AS18" s="39"/>
      <c r="AT18" s="39"/>
    </row>
    <row r="19" spans="1:46" ht="45" customHeight="1">
      <c r="A19" s="35" t="s">
        <v>25</v>
      </c>
      <c r="B19" s="40">
        <f t="shared" si="0"/>
        <v>0</v>
      </c>
      <c r="C19" s="41"/>
      <c r="D19" s="41"/>
      <c r="E19" s="40">
        <f t="shared" si="1"/>
        <v>0</v>
      </c>
      <c r="F19" s="41"/>
      <c r="G19" s="41"/>
      <c r="H19" s="36">
        <f t="shared" si="7"/>
        <v>0</v>
      </c>
      <c r="I19" s="41"/>
      <c r="J19" s="41"/>
      <c r="K19" s="40">
        <f t="shared" si="2"/>
        <v>500</v>
      </c>
      <c r="L19" s="41">
        <v>500</v>
      </c>
      <c r="M19" s="41"/>
      <c r="N19" s="40">
        <f t="shared" si="3"/>
        <v>0</v>
      </c>
      <c r="O19" s="41"/>
      <c r="P19" s="41"/>
      <c r="Q19" s="40">
        <f t="shared" si="4"/>
        <v>0</v>
      </c>
      <c r="R19" s="41"/>
      <c r="S19" s="41"/>
      <c r="T19" s="40">
        <f t="shared" si="5"/>
        <v>0</v>
      </c>
      <c r="U19" s="41"/>
      <c r="V19" s="41"/>
      <c r="W19" s="40">
        <f t="shared" si="6"/>
        <v>0</v>
      </c>
      <c r="X19" s="41"/>
      <c r="Y19" s="41"/>
      <c r="Z19" s="41"/>
      <c r="AA19" s="41"/>
      <c r="AB19" s="41"/>
      <c r="AC19" s="38">
        <f t="shared" si="8"/>
        <v>0</v>
      </c>
      <c r="AD19" s="39"/>
      <c r="AE19" s="39"/>
      <c r="AF19" s="38">
        <f t="shared" si="9"/>
        <v>0</v>
      </c>
      <c r="AG19" s="39"/>
      <c r="AH19" s="39"/>
      <c r="AI19" s="38">
        <f t="shared" si="10"/>
        <v>0</v>
      </c>
      <c r="AJ19" s="39"/>
      <c r="AK19" s="39"/>
      <c r="AL19" s="38">
        <f t="shared" si="11"/>
        <v>0</v>
      </c>
      <c r="AM19" s="39"/>
      <c r="AN19" s="39"/>
      <c r="AO19" s="39"/>
      <c r="AP19" s="39"/>
      <c r="AQ19" s="39"/>
      <c r="AR19" s="39"/>
      <c r="AS19" s="39"/>
      <c r="AT19" s="39"/>
    </row>
    <row r="20" spans="1:46" ht="45" customHeight="1">
      <c r="A20" s="35" t="s">
        <v>26</v>
      </c>
      <c r="B20" s="40">
        <f t="shared" si="0"/>
        <v>500</v>
      </c>
      <c r="C20" s="41">
        <v>500</v>
      </c>
      <c r="D20" s="41"/>
      <c r="E20" s="40">
        <f t="shared" si="1"/>
        <v>0</v>
      </c>
      <c r="F20" s="41"/>
      <c r="G20" s="41"/>
      <c r="H20" s="36">
        <f t="shared" si="7"/>
        <v>1247</v>
      </c>
      <c r="I20" s="41">
        <f>867+380</f>
        <v>1247</v>
      </c>
      <c r="J20" s="41"/>
      <c r="K20" s="40">
        <f t="shared" si="2"/>
        <v>450</v>
      </c>
      <c r="L20" s="41">
        <v>450</v>
      </c>
      <c r="M20" s="41"/>
      <c r="N20" s="40">
        <f t="shared" si="3"/>
        <v>0</v>
      </c>
      <c r="O20" s="41"/>
      <c r="P20" s="41"/>
      <c r="Q20" s="40">
        <f t="shared" si="4"/>
        <v>0</v>
      </c>
      <c r="R20" s="41"/>
      <c r="S20" s="41"/>
      <c r="T20" s="40">
        <f t="shared" si="5"/>
        <v>0</v>
      </c>
      <c r="U20" s="41"/>
      <c r="V20" s="41"/>
      <c r="W20" s="40">
        <f t="shared" si="6"/>
        <v>0</v>
      </c>
      <c r="X20" s="41"/>
      <c r="Y20" s="41"/>
      <c r="Z20" s="41"/>
      <c r="AA20" s="41"/>
      <c r="AB20" s="41"/>
      <c r="AC20" s="38">
        <f t="shared" si="8"/>
        <v>0</v>
      </c>
      <c r="AD20" s="39"/>
      <c r="AE20" s="39"/>
      <c r="AF20" s="38">
        <f t="shared" si="9"/>
        <v>0</v>
      </c>
      <c r="AG20" s="39"/>
      <c r="AH20" s="39"/>
      <c r="AI20" s="38">
        <f t="shared" si="10"/>
        <v>0</v>
      </c>
      <c r="AJ20" s="39"/>
      <c r="AK20" s="39"/>
      <c r="AL20" s="38">
        <f t="shared" si="11"/>
        <v>0</v>
      </c>
      <c r="AM20" s="39"/>
      <c r="AN20" s="39"/>
      <c r="AO20" s="39"/>
      <c r="AP20" s="39"/>
      <c r="AQ20" s="39"/>
      <c r="AR20" s="39"/>
      <c r="AS20" s="39"/>
      <c r="AT20" s="39"/>
    </row>
    <row r="21" spans="1:46" ht="45" customHeight="1">
      <c r="A21" s="35" t="s">
        <v>27</v>
      </c>
      <c r="B21" s="40">
        <f t="shared" si="0"/>
        <v>600</v>
      </c>
      <c r="C21" s="41">
        <v>600</v>
      </c>
      <c r="D21" s="41"/>
      <c r="E21" s="40">
        <f t="shared" si="1"/>
        <v>0</v>
      </c>
      <c r="F21" s="41"/>
      <c r="G21" s="41"/>
      <c r="H21" s="36">
        <f t="shared" si="7"/>
        <v>4655</v>
      </c>
      <c r="I21" s="41">
        <f>1389+1192</f>
        <v>2581</v>
      </c>
      <c r="J21" s="41">
        <f>1847+227</f>
        <v>2074</v>
      </c>
      <c r="K21" s="40">
        <f t="shared" si="2"/>
        <v>500</v>
      </c>
      <c r="L21" s="41">
        <v>470</v>
      </c>
      <c r="M21" s="41">
        <v>30</v>
      </c>
      <c r="N21" s="40">
        <f t="shared" si="3"/>
        <v>0</v>
      </c>
      <c r="O21" s="41"/>
      <c r="P21" s="41"/>
      <c r="Q21" s="40">
        <f t="shared" si="4"/>
        <v>0</v>
      </c>
      <c r="R21" s="41"/>
      <c r="S21" s="41"/>
      <c r="T21" s="40">
        <f t="shared" si="5"/>
        <v>0</v>
      </c>
      <c r="U21" s="41"/>
      <c r="V21" s="41"/>
      <c r="W21" s="40">
        <f t="shared" si="6"/>
        <v>0</v>
      </c>
      <c r="X21" s="41"/>
      <c r="Y21" s="41"/>
      <c r="Z21" s="41"/>
      <c r="AA21" s="41"/>
      <c r="AB21" s="41"/>
      <c r="AC21" s="38">
        <f t="shared" si="8"/>
        <v>0</v>
      </c>
      <c r="AD21" s="39"/>
      <c r="AE21" s="39"/>
      <c r="AF21" s="38">
        <f t="shared" si="9"/>
        <v>0</v>
      </c>
      <c r="AG21" s="39"/>
      <c r="AH21" s="39"/>
      <c r="AI21" s="38">
        <f t="shared" si="10"/>
        <v>0</v>
      </c>
      <c r="AJ21" s="39"/>
      <c r="AK21" s="39"/>
      <c r="AL21" s="38">
        <f t="shared" si="11"/>
        <v>0</v>
      </c>
      <c r="AM21" s="39"/>
      <c r="AN21" s="39"/>
      <c r="AO21" s="39"/>
      <c r="AP21" s="39"/>
      <c r="AQ21" s="39"/>
      <c r="AR21" s="39"/>
      <c r="AS21" s="39"/>
      <c r="AT21" s="39"/>
    </row>
    <row r="22" spans="1:46" ht="45" customHeight="1">
      <c r="A22" s="35" t="s">
        <v>28</v>
      </c>
      <c r="B22" s="40">
        <f t="shared" si="0"/>
        <v>0</v>
      </c>
      <c r="C22" s="41"/>
      <c r="D22" s="41"/>
      <c r="E22" s="40">
        <f t="shared" si="1"/>
        <v>0</v>
      </c>
      <c r="F22" s="41"/>
      <c r="G22" s="41"/>
      <c r="H22" s="36">
        <f t="shared" si="7"/>
        <v>1486</v>
      </c>
      <c r="I22" s="41">
        <f>1033+453</f>
        <v>1486</v>
      </c>
      <c r="J22" s="41"/>
      <c r="K22" s="40">
        <f t="shared" si="2"/>
        <v>550</v>
      </c>
      <c r="L22" s="41">
        <v>550</v>
      </c>
      <c r="M22" s="41"/>
      <c r="N22" s="40">
        <f t="shared" si="3"/>
        <v>0</v>
      </c>
      <c r="O22" s="41"/>
      <c r="P22" s="41"/>
      <c r="Q22" s="40">
        <f t="shared" si="4"/>
        <v>0</v>
      </c>
      <c r="R22" s="41"/>
      <c r="S22" s="41"/>
      <c r="T22" s="40">
        <f t="shared" si="5"/>
        <v>0</v>
      </c>
      <c r="U22" s="41"/>
      <c r="V22" s="41"/>
      <c r="W22" s="40">
        <f t="shared" si="6"/>
        <v>0</v>
      </c>
      <c r="X22" s="41"/>
      <c r="Y22" s="41"/>
      <c r="Z22" s="41"/>
      <c r="AA22" s="41"/>
      <c r="AB22" s="41"/>
      <c r="AC22" s="38">
        <f t="shared" si="8"/>
        <v>0</v>
      </c>
      <c r="AD22" s="39"/>
      <c r="AE22" s="39"/>
      <c r="AF22" s="38">
        <f t="shared" si="9"/>
        <v>0</v>
      </c>
      <c r="AG22" s="39"/>
      <c r="AH22" s="39"/>
      <c r="AI22" s="38">
        <f t="shared" si="10"/>
        <v>0</v>
      </c>
      <c r="AJ22" s="39"/>
      <c r="AK22" s="39"/>
      <c r="AL22" s="38">
        <f t="shared" si="11"/>
        <v>0</v>
      </c>
      <c r="AM22" s="39"/>
      <c r="AN22" s="39"/>
      <c r="AO22" s="39"/>
      <c r="AP22" s="39"/>
      <c r="AQ22" s="39"/>
      <c r="AR22" s="39"/>
      <c r="AS22" s="39"/>
      <c r="AT22" s="39"/>
    </row>
    <row r="23" spans="1:46" ht="45" customHeight="1">
      <c r="A23" s="35" t="s">
        <v>29</v>
      </c>
      <c r="B23" s="40">
        <f t="shared" si="0"/>
        <v>0</v>
      </c>
      <c r="C23" s="41"/>
      <c r="D23" s="41"/>
      <c r="E23" s="40">
        <f t="shared" si="1"/>
        <v>0</v>
      </c>
      <c r="F23" s="41"/>
      <c r="G23" s="41"/>
      <c r="H23" s="36">
        <f t="shared" si="7"/>
        <v>1968</v>
      </c>
      <c r="I23" s="41">
        <f>1368+600</f>
        <v>1968</v>
      </c>
      <c r="J23" s="41"/>
      <c r="K23" s="40">
        <f t="shared" si="2"/>
        <v>380</v>
      </c>
      <c r="L23" s="41">
        <v>380</v>
      </c>
      <c r="M23" s="41"/>
      <c r="N23" s="40">
        <f t="shared" si="3"/>
        <v>0</v>
      </c>
      <c r="O23" s="41"/>
      <c r="P23" s="41"/>
      <c r="Q23" s="40">
        <f t="shared" si="4"/>
        <v>0</v>
      </c>
      <c r="R23" s="41"/>
      <c r="S23" s="41"/>
      <c r="T23" s="40">
        <f t="shared" si="5"/>
        <v>0</v>
      </c>
      <c r="U23" s="41"/>
      <c r="V23" s="41"/>
      <c r="W23" s="40">
        <f t="shared" si="6"/>
        <v>0</v>
      </c>
      <c r="X23" s="41"/>
      <c r="Y23" s="41"/>
      <c r="Z23" s="41"/>
      <c r="AA23" s="41"/>
      <c r="AB23" s="41"/>
      <c r="AC23" s="38">
        <f t="shared" si="8"/>
        <v>0</v>
      </c>
      <c r="AD23" s="39"/>
      <c r="AE23" s="39"/>
      <c r="AF23" s="38">
        <f t="shared" si="9"/>
        <v>0</v>
      </c>
      <c r="AG23" s="39"/>
      <c r="AH23" s="39"/>
      <c r="AI23" s="38">
        <f t="shared" si="10"/>
        <v>0</v>
      </c>
      <c r="AJ23" s="39"/>
      <c r="AK23" s="39"/>
      <c r="AL23" s="38">
        <f t="shared" si="11"/>
        <v>0</v>
      </c>
      <c r="AM23" s="39"/>
      <c r="AN23" s="39"/>
      <c r="AO23" s="39"/>
      <c r="AP23" s="39"/>
      <c r="AQ23" s="39"/>
      <c r="AR23" s="39"/>
      <c r="AS23" s="39"/>
      <c r="AT23" s="39"/>
    </row>
    <row r="24" spans="1:46" ht="45" customHeight="1">
      <c r="A24" s="35" t="s">
        <v>30</v>
      </c>
      <c r="B24" s="40">
        <f t="shared" si="0"/>
        <v>0</v>
      </c>
      <c r="C24" s="41"/>
      <c r="D24" s="41"/>
      <c r="E24" s="40">
        <f t="shared" si="1"/>
        <v>0</v>
      </c>
      <c r="F24" s="41"/>
      <c r="G24" s="41"/>
      <c r="H24" s="36">
        <f t="shared" si="7"/>
        <v>430</v>
      </c>
      <c r="I24" s="41">
        <v>430</v>
      </c>
      <c r="J24" s="41"/>
      <c r="K24" s="40">
        <f t="shared" si="2"/>
        <v>700</v>
      </c>
      <c r="L24" s="41">
        <v>686</v>
      </c>
      <c r="M24" s="41">
        <v>14</v>
      </c>
      <c r="N24" s="40">
        <f t="shared" si="3"/>
        <v>0</v>
      </c>
      <c r="O24" s="41"/>
      <c r="P24" s="41"/>
      <c r="Q24" s="40">
        <f t="shared" si="4"/>
        <v>0</v>
      </c>
      <c r="R24" s="41"/>
      <c r="S24" s="41"/>
      <c r="T24" s="40">
        <f t="shared" si="5"/>
        <v>0</v>
      </c>
      <c r="U24" s="41"/>
      <c r="V24" s="41"/>
      <c r="W24" s="40">
        <f t="shared" si="6"/>
        <v>0</v>
      </c>
      <c r="X24" s="41"/>
      <c r="Y24" s="41"/>
      <c r="Z24" s="41"/>
      <c r="AA24" s="41"/>
      <c r="AB24" s="41"/>
      <c r="AC24" s="38">
        <f t="shared" si="8"/>
        <v>0</v>
      </c>
      <c r="AD24" s="39"/>
      <c r="AE24" s="39"/>
      <c r="AF24" s="38">
        <f t="shared" si="9"/>
        <v>0</v>
      </c>
      <c r="AG24" s="39"/>
      <c r="AH24" s="39"/>
      <c r="AI24" s="38">
        <f t="shared" si="10"/>
        <v>0</v>
      </c>
      <c r="AJ24" s="39"/>
      <c r="AK24" s="39"/>
      <c r="AL24" s="38">
        <f t="shared" si="11"/>
        <v>0</v>
      </c>
      <c r="AM24" s="39"/>
      <c r="AN24" s="39"/>
      <c r="AO24" s="39"/>
      <c r="AP24" s="39"/>
      <c r="AQ24" s="39"/>
      <c r="AR24" s="39"/>
      <c r="AS24" s="39"/>
      <c r="AT24" s="39"/>
    </row>
    <row r="25" spans="1:46" ht="45" customHeight="1">
      <c r="A25" s="35" t="s">
        <v>31</v>
      </c>
      <c r="B25" s="40">
        <f t="shared" si="0"/>
        <v>1300</v>
      </c>
      <c r="C25" s="41">
        <v>1300</v>
      </c>
      <c r="D25" s="41"/>
      <c r="E25" s="40">
        <f t="shared" si="1"/>
        <v>0</v>
      </c>
      <c r="F25" s="41"/>
      <c r="G25" s="41"/>
      <c r="H25" s="36">
        <f t="shared" si="7"/>
        <v>1079</v>
      </c>
      <c r="I25" s="41">
        <f>504+276</f>
        <v>780</v>
      </c>
      <c r="J25" s="41">
        <f>246+53</f>
        <v>299</v>
      </c>
      <c r="K25" s="40">
        <f t="shared" si="2"/>
        <v>1378</v>
      </c>
      <c r="L25" s="41">
        <v>1366</v>
      </c>
      <c r="M25" s="41">
        <v>12</v>
      </c>
      <c r="N25" s="40">
        <f t="shared" si="3"/>
        <v>0</v>
      </c>
      <c r="O25" s="41"/>
      <c r="P25" s="41"/>
      <c r="Q25" s="40">
        <f t="shared" si="4"/>
        <v>0</v>
      </c>
      <c r="R25" s="41"/>
      <c r="S25" s="41"/>
      <c r="T25" s="40">
        <f t="shared" si="5"/>
        <v>0</v>
      </c>
      <c r="U25" s="41"/>
      <c r="V25" s="41"/>
      <c r="W25" s="40">
        <f t="shared" si="6"/>
        <v>0</v>
      </c>
      <c r="X25" s="41"/>
      <c r="Y25" s="41"/>
      <c r="Z25" s="41"/>
      <c r="AA25" s="41"/>
      <c r="AB25" s="41"/>
      <c r="AC25" s="38">
        <f t="shared" si="8"/>
        <v>0</v>
      </c>
      <c r="AD25" s="39"/>
      <c r="AE25" s="39"/>
      <c r="AF25" s="38">
        <f t="shared" si="9"/>
        <v>0</v>
      </c>
      <c r="AG25" s="39"/>
      <c r="AH25" s="39"/>
      <c r="AI25" s="38">
        <f t="shared" si="10"/>
        <v>0</v>
      </c>
      <c r="AJ25" s="39"/>
      <c r="AK25" s="39"/>
      <c r="AL25" s="38">
        <f t="shared" si="11"/>
        <v>0</v>
      </c>
      <c r="AM25" s="39"/>
      <c r="AN25" s="39"/>
      <c r="AO25" s="39"/>
      <c r="AP25" s="39"/>
      <c r="AQ25" s="39"/>
      <c r="AR25" s="39"/>
      <c r="AS25" s="39"/>
      <c r="AT25" s="39"/>
    </row>
    <row r="26" spans="1:46" ht="45" customHeight="1">
      <c r="A26" s="35" t="s">
        <v>32</v>
      </c>
      <c r="B26" s="40">
        <f t="shared" si="0"/>
        <v>1525</v>
      </c>
      <c r="C26" s="41">
        <v>1500</v>
      </c>
      <c r="D26" s="41">
        <v>25</v>
      </c>
      <c r="E26" s="40">
        <f t="shared" si="1"/>
        <v>0</v>
      </c>
      <c r="F26" s="41"/>
      <c r="G26" s="41"/>
      <c r="H26" s="36">
        <f t="shared" si="7"/>
        <v>0</v>
      </c>
      <c r="I26" s="41"/>
      <c r="J26" s="41"/>
      <c r="K26" s="40">
        <f t="shared" si="2"/>
        <v>513</v>
      </c>
      <c r="L26" s="41">
        <v>513</v>
      </c>
      <c r="M26" s="41"/>
      <c r="N26" s="40">
        <f t="shared" si="3"/>
        <v>0</v>
      </c>
      <c r="O26" s="41"/>
      <c r="P26" s="41"/>
      <c r="Q26" s="40">
        <f t="shared" si="4"/>
        <v>0</v>
      </c>
      <c r="R26" s="41"/>
      <c r="S26" s="41"/>
      <c r="T26" s="40">
        <f t="shared" si="5"/>
        <v>0</v>
      </c>
      <c r="U26" s="41"/>
      <c r="V26" s="41"/>
      <c r="W26" s="40">
        <f t="shared" si="6"/>
        <v>0</v>
      </c>
      <c r="X26" s="41"/>
      <c r="Y26" s="41"/>
      <c r="Z26" s="41"/>
      <c r="AA26" s="41"/>
      <c r="AB26" s="41"/>
      <c r="AC26" s="38">
        <f t="shared" si="8"/>
        <v>0</v>
      </c>
      <c r="AD26" s="39"/>
      <c r="AE26" s="39"/>
      <c r="AF26" s="38">
        <f t="shared" si="9"/>
        <v>0</v>
      </c>
      <c r="AG26" s="39"/>
      <c r="AH26" s="39"/>
      <c r="AI26" s="38">
        <f t="shared" si="10"/>
        <v>0</v>
      </c>
      <c r="AJ26" s="39"/>
      <c r="AK26" s="39"/>
      <c r="AL26" s="38">
        <f t="shared" si="11"/>
        <v>0</v>
      </c>
      <c r="AM26" s="39"/>
      <c r="AN26" s="39"/>
      <c r="AO26" s="39"/>
      <c r="AP26" s="39"/>
      <c r="AQ26" s="39"/>
      <c r="AR26" s="39"/>
      <c r="AS26" s="39"/>
      <c r="AT26" s="39"/>
    </row>
    <row r="27" spans="1:46" ht="45" customHeight="1">
      <c r="A27" s="35" t="s">
        <v>33</v>
      </c>
      <c r="B27" s="40">
        <f t="shared" si="0"/>
        <v>0</v>
      </c>
      <c r="C27" s="41"/>
      <c r="D27" s="41"/>
      <c r="E27" s="40">
        <f t="shared" si="1"/>
        <v>0</v>
      </c>
      <c r="F27" s="41"/>
      <c r="G27" s="41"/>
      <c r="H27" s="36">
        <f t="shared" si="7"/>
        <v>541</v>
      </c>
      <c r="I27" s="41">
        <f>376+165</f>
        <v>541</v>
      </c>
      <c r="J27" s="41"/>
      <c r="K27" s="40">
        <f t="shared" si="2"/>
        <v>480</v>
      </c>
      <c r="L27" s="41">
        <v>480</v>
      </c>
      <c r="M27" s="41"/>
      <c r="N27" s="40">
        <f t="shared" si="3"/>
        <v>0</v>
      </c>
      <c r="O27" s="41"/>
      <c r="P27" s="41"/>
      <c r="Q27" s="40">
        <f t="shared" si="4"/>
        <v>0</v>
      </c>
      <c r="R27" s="41"/>
      <c r="S27" s="41"/>
      <c r="T27" s="40">
        <f t="shared" si="5"/>
        <v>0</v>
      </c>
      <c r="U27" s="41"/>
      <c r="V27" s="41"/>
      <c r="W27" s="40">
        <f t="shared" si="6"/>
        <v>0</v>
      </c>
      <c r="X27" s="41"/>
      <c r="Y27" s="41"/>
      <c r="Z27" s="41"/>
      <c r="AA27" s="41"/>
      <c r="AB27" s="41"/>
      <c r="AC27" s="38">
        <f t="shared" si="8"/>
        <v>0</v>
      </c>
      <c r="AD27" s="39"/>
      <c r="AE27" s="39"/>
      <c r="AF27" s="38">
        <f t="shared" si="9"/>
        <v>0</v>
      </c>
      <c r="AG27" s="39"/>
      <c r="AH27" s="39"/>
      <c r="AI27" s="38">
        <f t="shared" si="10"/>
        <v>0</v>
      </c>
      <c r="AJ27" s="39"/>
      <c r="AK27" s="39"/>
      <c r="AL27" s="38">
        <f t="shared" si="11"/>
        <v>0</v>
      </c>
      <c r="AM27" s="39"/>
      <c r="AN27" s="39"/>
      <c r="AO27" s="39"/>
      <c r="AP27" s="39"/>
      <c r="AQ27" s="39"/>
      <c r="AR27" s="39"/>
      <c r="AS27" s="39"/>
      <c r="AT27" s="39"/>
    </row>
    <row r="28" spans="1:46" ht="45" customHeight="1">
      <c r="A28" s="35" t="s">
        <v>34</v>
      </c>
      <c r="B28" s="40">
        <f t="shared" si="0"/>
        <v>0</v>
      </c>
      <c r="C28" s="41"/>
      <c r="D28" s="41"/>
      <c r="E28" s="40">
        <f t="shared" si="1"/>
        <v>0</v>
      </c>
      <c r="F28" s="41"/>
      <c r="G28" s="41"/>
      <c r="H28" s="36">
        <f t="shared" si="7"/>
        <v>0</v>
      </c>
      <c r="I28" s="41"/>
      <c r="J28" s="41"/>
      <c r="K28" s="40">
        <f t="shared" si="2"/>
        <v>158</v>
      </c>
      <c r="L28" s="41">
        <v>158</v>
      </c>
      <c r="M28" s="41"/>
      <c r="N28" s="40">
        <f t="shared" si="3"/>
        <v>0</v>
      </c>
      <c r="O28" s="41"/>
      <c r="P28" s="41"/>
      <c r="Q28" s="40">
        <f t="shared" si="4"/>
        <v>0</v>
      </c>
      <c r="R28" s="41"/>
      <c r="S28" s="41"/>
      <c r="T28" s="40">
        <f t="shared" si="5"/>
        <v>0</v>
      </c>
      <c r="U28" s="41"/>
      <c r="V28" s="41"/>
      <c r="W28" s="40">
        <f t="shared" si="6"/>
        <v>0</v>
      </c>
      <c r="X28" s="41"/>
      <c r="Y28" s="41"/>
      <c r="Z28" s="41"/>
      <c r="AA28" s="41"/>
      <c r="AB28" s="41"/>
      <c r="AC28" s="38">
        <f t="shared" si="8"/>
        <v>0</v>
      </c>
      <c r="AD28" s="39"/>
      <c r="AE28" s="39"/>
      <c r="AF28" s="38">
        <f t="shared" si="9"/>
        <v>0</v>
      </c>
      <c r="AG28" s="39"/>
      <c r="AH28" s="39"/>
      <c r="AI28" s="38">
        <f t="shared" si="10"/>
        <v>0</v>
      </c>
      <c r="AJ28" s="39"/>
      <c r="AK28" s="39"/>
      <c r="AL28" s="38">
        <f t="shared" si="11"/>
        <v>0</v>
      </c>
      <c r="AM28" s="39"/>
      <c r="AN28" s="39"/>
      <c r="AO28" s="39"/>
      <c r="AP28" s="39"/>
      <c r="AQ28" s="39"/>
      <c r="AR28" s="39"/>
      <c r="AS28" s="39"/>
      <c r="AT28" s="39"/>
    </row>
    <row r="29" spans="1:46" ht="45" customHeight="1">
      <c r="A29" s="35" t="s">
        <v>35</v>
      </c>
      <c r="B29" s="40">
        <f t="shared" si="0"/>
        <v>720</v>
      </c>
      <c r="C29" s="41">
        <v>720</v>
      </c>
      <c r="D29" s="41"/>
      <c r="E29" s="40">
        <f t="shared" si="1"/>
        <v>0</v>
      </c>
      <c r="F29" s="41"/>
      <c r="G29" s="41"/>
      <c r="H29" s="36">
        <f t="shared" si="7"/>
        <v>4747</v>
      </c>
      <c r="I29" s="41">
        <f>2700+1215</f>
        <v>3915</v>
      </c>
      <c r="J29" s="41">
        <f>600+232</f>
        <v>832</v>
      </c>
      <c r="K29" s="40">
        <f t="shared" si="2"/>
        <v>1262</v>
      </c>
      <c r="L29" s="41">
        <v>1242</v>
      </c>
      <c r="M29" s="41">
        <v>20</v>
      </c>
      <c r="N29" s="40">
        <f t="shared" si="3"/>
        <v>0</v>
      </c>
      <c r="O29" s="41"/>
      <c r="P29" s="41"/>
      <c r="Q29" s="40">
        <f t="shared" si="4"/>
        <v>0</v>
      </c>
      <c r="R29" s="41"/>
      <c r="S29" s="41"/>
      <c r="T29" s="40">
        <f t="shared" si="5"/>
        <v>0</v>
      </c>
      <c r="U29" s="41"/>
      <c r="V29" s="41"/>
      <c r="W29" s="40">
        <f t="shared" si="6"/>
        <v>0</v>
      </c>
      <c r="X29" s="41"/>
      <c r="Y29" s="41"/>
      <c r="Z29" s="41"/>
      <c r="AA29" s="41"/>
      <c r="AB29" s="41"/>
      <c r="AC29" s="38">
        <f t="shared" si="8"/>
        <v>0</v>
      </c>
      <c r="AD29" s="39"/>
      <c r="AE29" s="39"/>
      <c r="AF29" s="38">
        <f t="shared" si="9"/>
        <v>0</v>
      </c>
      <c r="AG29" s="39"/>
      <c r="AH29" s="39"/>
      <c r="AI29" s="38">
        <f t="shared" si="10"/>
        <v>0</v>
      </c>
      <c r="AJ29" s="39"/>
      <c r="AK29" s="39"/>
      <c r="AL29" s="38">
        <f t="shared" si="11"/>
        <v>0</v>
      </c>
      <c r="AM29" s="39"/>
      <c r="AN29" s="39"/>
      <c r="AO29" s="39"/>
      <c r="AP29" s="39"/>
      <c r="AQ29" s="39"/>
      <c r="AR29" s="39"/>
      <c r="AS29" s="39"/>
      <c r="AT29" s="39"/>
    </row>
    <row r="30" spans="1:46" ht="45" customHeight="1">
      <c r="A30" s="35" t="s">
        <v>36</v>
      </c>
      <c r="B30" s="40">
        <f t="shared" si="0"/>
        <v>0</v>
      </c>
      <c r="C30" s="41"/>
      <c r="D30" s="41"/>
      <c r="E30" s="40">
        <f t="shared" si="1"/>
        <v>0</v>
      </c>
      <c r="F30" s="41"/>
      <c r="G30" s="41"/>
      <c r="H30" s="36">
        <f t="shared" si="7"/>
        <v>0</v>
      </c>
      <c r="I30" s="41"/>
      <c r="J30" s="41"/>
      <c r="K30" s="40">
        <f t="shared" si="2"/>
        <v>210</v>
      </c>
      <c r="L30" s="41">
        <v>210</v>
      </c>
      <c r="M30" s="41"/>
      <c r="N30" s="40">
        <f t="shared" si="3"/>
        <v>0</v>
      </c>
      <c r="O30" s="41"/>
      <c r="P30" s="41"/>
      <c r="Q30" s="40">
        <f t="shared" si="4"/>
        <v>0</v>
      </c>
      <c r="R30" s="41"/>
      <c r="S30" s="41"/>
      <c r="T30" s="40">
        <f t="shared" si="5"/>
        <v>0</v>
      </c>
      <c r="U30" s="41"/>
      <c r="V30" s="41"/>
      <c r="W30" s="40">
        <f t="shared" si="6"/>
        <v>0</v>
      </c>
      <c r="X30" s="41"/>
      <c r="Y30" s="41"/>
      <c r="Z30" s="41"/>
      <c r="AA30" s="41"/>
      <c r="AB30" s="41"/>
      <c r="AC30" s="38">
        <f t="shared" si="8"/>
        <v>0</v>
      </c>
      <c r="AD30" s="39"/>
      <c r="AE30" s="39"/>
      <c r="AF30" s="38">
        <f t="shared" si="9"/>
        <v>0</v>
      </c>
      <c r="AG30" s="39"/>
      <c r="AH30" s="39"/>
      <c r="AI30" s="38">
        <f t="shared" si="10"/>
        <v>0</v>
      </c>
      <c r="AJ30" s="39"/>
      <c r="AK30" s="39"/>
      <c r="AL30" s="38">
        <f t="shared" si="11"/>
        <v>0</v>
      </c>
      <c r="AM30" s="39"/>
      <c r="AN30" s="39"/>
      <c r="AO30" s="39"/>
      <c r="AP30" s="39"/>
      <c r="AQ30" s="39"/>
      <c r="AR30" s="39"/>
      <c r="AS30" s="39"/>
      <c r="AT30" s="39"/>
    </row>
    <row r="31" spans="1:46" ht="45" customHeight="1">
      <c r="A31" s="35" t="s">
        <v>37</v>
      </c>
      <c r="B31" s="40">
        <f t="shared" si="0"/>
        <v>1200</v>
      </c>
      <c r="C31" s="41">
        <v>1180</v>
      </c>
      <c r="D31" s="41">
        <v>20</v>
      </c>
      <c r="E31" s="40">
        <f t="shared" si="1"/>
        <v>0</v>
      </c>
      <c r="F31" s="41"/>
      <c r="G31" s="41"/>
      <c r="H31" s="36">
        <f t="shared" si="7"/>
        <v>1154</v>
      </c>
      <c r="I31" s="41">
        <f>617+296</f>
        <v>913</v>
      </c>
      <c r="J31" s="41">
        <f>185+56</f>
        <v>241</v>
      </c>
      <c r="K31" s="40">
        <f t="shared" si="2"/>
        <v>1200</v>
      </c>
      <c r="L31" s="41">
        <v>1175</v>
      </c>
      <c r="M31" s="41">
        <v>25</v>
      </c>
      <c r="N31" s="40">
        <f t="shared" si="3"/>
        <v>0</v>
      </c>
      <c r="O31" s="41"/>
      <c r="P31" s="41"/>
      <c r="Q31" s="40">
        <f t="shared" si="4"/>
        <v>90</v>
      </c>
      <c r="R31" s="41">
        <v>90</v>
      </c>
      <c r="S31" s="41"/>
      <c r="T31" s="40">
        <f t="shared" si="5"/>
        <v>0</v>
      </c>
      <c r="U31" s="41"/>
      <c r="V31" s="41"/>
      <c r="W31" s="40">
        <f t="shared" si="6"/>
        <v>0</v>
      </c>
      <c r="X31" s="41"/>
      <c r="Y31" s="41"/>
      <c r="Z31" s="41"/>
      <c r="AA31" s="41"/>
      <c r="AB31" s="41"/>
      <c r="AC31" s="38">
        <f t="shared" si="8"/>
        <v>0</v>
      </c>
      <c r="AD31" s="39"/>
      <c r="AE31" s="39"/>
      <c r="AF31" s="38">
        <f t="shared" si="9"/>
        <v>0</v>
      </c>
      <c r="AG31" s="39"/>
      <c r="AH31" s="39"/>
      <c r="AI31" s="38">
        <f t="shared" si="10"/>
        <v>0</v>
      </c>
      <c r="AJ31" s="39"/>
      <c r="AK31" s="39"/>
      <c r="AL31" s="38">
        <f t="shared" si="11"/>
        <v>0</v>
      </c>
      <c r="AM31" s="39"/>
      <c r="AN31" s="39"/>
      <c r="AO31" s="39"/>
      <c r="AP31" s="39"/>
      <c r="AQ31" s="39"/>
      <c r="AR31" s="39"/>
      <c r="AS31" s="39"/>
      <c r="AT31" s="39"/>
    </row>
    <row r="32" spans="1:46" ht="45" customHeight="1">
      <c r="A32" s="35" t="s">
        <v>38</v>
      </c>
      <c r="B32" s="40">
        <f t="shared" si="0"/>
        <v>53</v>
      </c>
      <c r="C32" s="41">
        <v>50</v>
      </c>
      <c r="D32" s="41">
        <v>3</v>
      </c>
      <c r="E32" s="40">
        <f t="shared" si="1"/>
        <v>0</v>
      </c>
      <c r="F32" s="41"/>
      <c r="G32" s="41"/>
      <c r="H32" s="36">
        <f t="shared" si="7"/>
        <v>1434</v>
      </c>
      <c r="I32" s="41">
        <f>997+437</f>
        <v>1434</v>
      </c>
      <c r="J32" s="41"/>
      <c r="K32" s="40">
        <f t="shared" si="2"/>
        <v>600</v>
      </c>
      <c r="L32" s="41">
        <v>600</v>
      </c>
      <c r="M32" s="41"/>
      <c r="N32" s="40">
        <f t="shared" si="3"/>
        <v>0</v>
      </c>
      <c r="O32" s="41"/>
      <c r="P32" s="41"/>
      <c r="Q32" s="40">
        <f t="shared" si="4"/>
        <v>0</v>
      </c>
      <c r="R32" s="41"/>
      <c r="S32" s="41"/>
      <c r="T32" s="40">
        <f t="shared" si="5"/>
        <v>0</v>
      </c>
      <c r="U32" s="41"/>
      <c r="V32" s="41"/>
      <c r="W32" s="40">
        <f t="shared" si="6"/>
        <v>0</v>
      </c>
      <c r="X32" s="41"/>
      <c r="Y32" s="41"/>
      <c r="Z32" s="41"/>
      <c r="AA32" s="41"/>
      <c r="AB32" s="41"/>
      <c r="AC32" s="38">
        <f t="shared" si="8"/>
        <v>0</v>
      </c>
      <c r="AD32" s="39"/>
      <c r="AE32" s="39"/>
      <c r="AF32" s="38">
        <f t="shared" si="9"/>
        <v>0</v>
      </c>
      <c r="AG32" s="39"/>
      <c r="AH32" s="39"/>
      <c r="AI32" s="38">
        <f t="shared" si="10"/>
        <v>0</v>
      </c>
      <c r="AJ32" s="39"/>
      <c r="AK32" s="39"/>
      <c r="AL32" s="38">
        <f t="shared" si="11"/>
        <v>0</v>
      </c>
      <c r="AM32" s="39"/>
      <c r="AN32" s="39"/>
      <c r="AO32" s="39"/>
      <c r="AP32" s="39"/>
      <c r="AQ32" s="39"/>
      <c r="AR32" s="39"/>
      <c r="AS32" s="39"/>
      <c r="AT32" s="39"/>
    </row>
    <row r="33" spans="1:46" ht="45" customHeight="1">
      <c r="A33" s="35" t="s">
        <v>39</v>
      </c>
      <c r="B33" s="40">
        <f t="shared" si="0"/>
        <v>0</v>
      </c>
      <c r="C33" s="41"/>
      <c r="D33" s="41"/>
      <c r="E33" s="40">
        <f t="shared" si="1"/>
        <v>0</v>
      </c>
      <c r="F33" s="41"/>
      <c r="G33" s="41"/>
      <c r="H33" s="36">
        <f t="shared" si="7"/>
        <v>298</v>
      </c>
      <c r="I33" s="41">
        <f>207+91</f>
        <v>298</v>
      </c>
      <c r="J33" s="41"/>
      <c r="K33" s="40">
        <f t="shared" si="2"/>
        <v>0</v>
      </c>
      <c r="L33" s="41"/>
      <c r="M33" s="41"/>
      <c r="N33" s="40">
        <f t="shared" si="3"/>
        <v>0</v>
      </c>
      <c r="O33" s="41"/>
      <c r="P33" s="41"/>
      <c r="Q33" s="40">
        <f t="shared" si="4"/>
        <v>0</v>
      </c>
      <c r="R33" s="41"/>
      <c r="S33" s="41"/>
      <c r="T33" s="40">
        <f t="shared" si="5"/>
        <v>0</v>
      </c>
      <c r="U33" s="41"/>
      <c r="V33" s="41"/>
      <c r="W33" s="40">
        <f t="shared" si="6"/>
        <v>0</v>
      </c>
      <c r="X33" s="41"/>
      <c r="Y33" s="41"/>
      <c r="Z33" s="41"/>
      <c r="AA33" s="41"/>
      <c r="AB33" s="41"/>
      <c r="AC33" s="38">
        <f t="shared" si="8"/>
        <v>0</v>
      </c>
      <c r="AD33" s="39"/>
      <c r="AE33" s="39"/>
      <c r="AF33" s="38">
        <f t="shared" si="9"/>
        <v>0</v>
      </c>
      <c r="AG33" s="39"/>
      <c r="AH33" s="39"/>
      <c r="AI33" s="38">
        <f t="shared" si="10"/>
        <v>0</v>
      </c>
      <c r="AJ33" s="39"/>
      <c r="AK33" s="39"/>
      <c r="AL33" s="38">
        <f t="shared" si="11"/>
        <v>0</v>
      </c>
      <c r="AM33" s="39"/>
      <c r="AN33" s="39"/>
      <c r="AO33" s="39"/>
      <c r="AP33" s="39"/>
      <c r="AQ33" s="39"/>
      <c r="AR33" s="39"/>
      <c r="AS33" s="39"/>
      <c r="AT33" s="39"/>
    </row>
    <row r="34" spans="1:46" ht="45" customHeight="1">
      <c r="A34" s="35" t="s">
        <v>40</v>
      </c>
      <c r="B34" s="40">
        <f t="shared" si="0"/>
        <v>2208</v>
      </c>
      <c r="C34" s="41">
        <v>2158</v>
      </c>
      <c r="D34" s="41">
        <v>50</v>
      </c>
      <c r="E34" s="40">
        <f t="shared" si="1"/>
        <v>0</v>
      </c>
      <c r="F34" s="41"/>
      <c r="G34" s="41"/>
      <c r="H34" s="36">
        <f t="shared" si="7"/>
        <v>1098</v>
      </c>
      <c r="I34" s="41">
        <f>763+335</f>
        <v>1098</v>
      </c>
      <c r="J34" s="41"/>
      <c r="K34" s="40">
        <f t="shared" si="2"/>
        <v>750</v>
      </c>
      <c r="L34" s="41">
        <v>750</v>
      </c>
      <c r="M34" s="41"/>
      <c r="N34" s="40">
        <f t="shared" si="3"/>
        <v>0</v>
      </c>
      <c r="O34" s="41"/>
      <c r="P34" s="41"/>
      <c r="Q34" s="40">
        <f t="shared" si="4"/>
        <v>0</v>
      </c>
      <c r="R34" s="41"/>
      <c r="S34" s="41"/>
      <c r="T34" s="40">
        <f t="shared" si="5"/>
        <v>0</v>
      </c>
      <c r="U34" s="41"/>
      <c r="V34" s="41"/>
      <c r="W34" s="40">
        <f t="shared" si="6"/>
        <v>0</v>
      </c>
      <c r="X34" s="41"/>
      <c r="Y34" s="41"/>
      <c r="Z34" s="41"/>
      <c r="AA34" s="41"/>
      <c r="AB34" s="41"/>
      <c r="AC34" s="38">
        <f t="shared" si="8"/>
        <v>0</v>
      </c>
      <c r="AD34" s="39"/>
      <c r="AE34" s="39"/>
      <c r="AF34" s="38">
        <f t="shared" si="9"/>
        <v>0</v>
      </c>
      <c r="AG34" s="39"/>
      <c r="AH34" s="39"/>
      <c r="AI34" s="38">
        <f t="shared" si="10"/>
        <v>0</v>
      </c>
      <c r="AJ34" s="39"/>
      <c r="AK34" s="39"/>
      <c r="AL34" s="38">
        <f t="shared" si="11"/>
        <v>0</v>
      </c>
      <c r="AM34" s="39"/>
      <c r="AN34" s="39"/>
      <c r="AO34" s="39"/>
      <c r="AP34" s="39"/>
      <c r="AQ34" s="39"/>
      <c r="AR34" s="39"/>
      <c r="AS34" s="39"/>
      <c r="AT34" s="39"/>
    </row>
    <row r="35" spans="1:46" ht="45" customHeight="1">
      <c r="A35" s="35" t="s">
        <v>41</v>
      </c>
      <c r="B35" s="40">
        <f t="shared" si="0"/>
        <v>0</v>
      </c>
      <c r="C35" s="41"/>
      <c r="D35" s="41"/>
      <c r="E35" s="40">
        <f t="shared" si="1"/>
        <v>0</v>
      </c>
      <c r="F35" s="41"/>
      <c r="G35" s="41"/>
      <c r="H35" s="36">
        <f t="shared" si="7"/>
        <v>0</v>
      </c>
      <c r="I35" s="41"/>
      <c r="J35" s="41"/>
      <c r="K35" s="40">
        <f t="shared" si="2"/>
        <v>502</v>
      </c>
      <c r="L35" s="41">
        <v>478</v>
      </c>
      <c r="M35" s="41">
        <v>24</v>
      </c>
      <c r="N35" s="40">
        <f t="shared" si="3"/>
        <v>0</v>
      </c>
      <c r="O35" s="41"/>
      <c r="P35" s="41"/>
      <c r="Q35" s="40">
        <f t="shared" si="4"/>
        <v>0</v>
      </c>
      <c r="R35" s="41"/>
      <c r="S35" s="41"/>
      <c r="T35" s="40">
        <f t="shared" si="5"/>
        <v>0</v>
      </c>
      <c r="U35" s="41"/>
      <c r="V35" s="41"/>
      <c r="W35" s="40">
        <f t="shared" si="6"/>
        <v>0</v>
      </c>
      <c r="X35" s="41"/>
      <c r="Y35" s="41"/>
      <c r="Z35" s="41"/>
      <c r="AA35" s="41"/>
      <c r="AB35" s="41"/>
      <c r="AC35" s="38">
        <f t="shared" si="8"/>
        <v>0</v>
      </c>
      <c r="AD35" s="39"/>
      <c r="AE35" s="39"/>
      <c r="AF35" s="38">
        <f t="shared" si="9"/>
        <v>0</v>
      </c>
      <c r="AG35" s="39"/>
      <c r="AH35" s="39"/>
      <c r="AI35" s="38">
        <f t="shared" si="10"/>
        <v>0</v>
      </c>
      <c r="AJ35" s="39"/>
      <c r="AK35" s="39"/>
      <c r="AL35" s="38">
        <f t="shared" si="11"/>
        <v>0</v>
      </c>
      <c r="AM35" s="39"/>
      <c r="AN35" s="39"/>
      <c r="AO35" s="39"/>
      <c r="AP35" s="39"/>
      <c r="AQ35" s="39"/>
      <c r="AR35" s="39"/>
      <c r="AS35" s="39"/>
      <c r="AT35" s="39"/>
    </row>
    <row r="36" spans="1:46" ht="45" customHeight="1">
      <c r="A36" s="35" t="s">
        <v>42</v>
      </c>
      <c r="B36" s="40">
        <f t="shared" si="0"/>
        <v>1900</v>
      </c>
      <c r="C36" s="41">
        <v>1900</v>
      </c>
      <c r="D36" s="41"/>
      <c r="E36" s="40">
        <f t="shared" si="1"/>
        <v>0</v>
      </c>
      <c r="F36" s="41"/>
      <c r="G36" s="41"/>
      <c r="H36" s="36">
        <f t="shared" si="7"/>
        <v>1227</v>
      </c>
      <c r="I36" s="41">
        <f>837+314</f>
        <v>1151</v>
      </c>
      <c r="J36" s="41">
        <f>16+60</f>
        <v>76</v>
      </c>
      <c r="K36" s="40">
        <f t="shared" si="2"/>
        <v>685</v>
      </c>
      <c r="L36" s="41">
        <v>685</v>
      </c>
      <c r="M36" s="41"/>
      <c r="N36" s="40">
        <f t="shared" si="3"/>
        <v>0</v>
      </c>
      <c r="O36" s="41"/>
      <c r="P36" s="41"/>
      <c r="Q36" s="40">
        <f t="shared" si="4"/>
        <v>0</v>
      </c>
      <c r="R36" s="41"/>
      <c r="S36" s="41"/>
      <c r="T36" s="40">
        <f t="shared" si="5"/>
        <v>0</v>
      </c>
      <c r="U36" s="41"/>
      <c r="V36" s="41"/>
      <c r="W36" s="40">
        <f t="shared" si="6"/>
        <v>0</v>
      </c>
      <c r="X36" s="41"/>
      <c r="Y36" s="41"/>
      <c r="Z36" s="41"/>
      <c r="AA36" s="41"/>
      <c r="AB36" s="41"/>
      <c r="AC36" s="38">
        <f t="shared" si="8"/>
        <v>0</v>
      </c>
      <c r="AD36" s="39"/>
      <c r="AE36" s="39"/>
      <c r="AF36" s="38">
        <f t="shared" si="9"/>
        <v>0</v>
      </c>
      <c r="AG36" s="39"/>
      <c r="AH36" s="39"/>
      <c r="AI36" s="38">
        <f t="shared" si="10"/>
        <v>0</v>
      </c>
      <c r="AJ36" s="39"/>
      <c r="AK36" s="39"/>
      <c r="AL36" s="38">
        <f t="shared" si="11"/>
        <v>0</v>
      </c>
      <c r="AM36" s="39"/>
      <c r="AN36" s="39"/>
      <c r="AO36" s="39"/>
      <c r="AP36" s="39"/>
      <c r="AQ36" s="39"/>
      <c r="AR36" s="39"/>
      <c r="AS36" s="39"/>
      <c r="AT36" s="39"/>
    </row>
    <row r="37" spans="1:46" ht="45" customHeight="1">
      <c r="A37" s="35" t="s">
        <v>43</v>
      </c>
      <c r="B37" s="40">
        <f t="shared" si="0"/>
        <v>0</v>
      </c>
      <c r="C37" s="41"/>
      <c r="D37" s="41"/>
      <c r="E37" s="40">
        <f t="shared" si="1"/>
        <v>0</v>
      </c>
      <c r="F37" s="41"/>
      <c r="G37" s="41"/>
      <c r="H37" s="36">
        <f t="shared" si="7"/>
        <v>289</v>
      </c>
      <c r="I37" s="41">
        <f>16+74</f>
        <v>90</v>
      </c>
      <c r="J37" s="41">
        <f>185+14</f>
        <v>199</v>
      </c>
      <c r="K37" s="40">
        <f t="shared" si="2"/>
        <v>789</v>
      </c>
      <c r="L37" s="41">
        <v>786</v>
      </c>
      <c r="M37" s="41">
        <v>3</v>
      </c>
      <c r="N37" s="40">
        <f t="shared" si="3"/>
        <v>0</v>
      </c>
      <c r="O37" s="41"/>
      <c r="P37" s="41"/>
      <c r="Q37" s="40">
        <f t="shared" si="4"/>
        <v>0</v>
      </c>
      <c r="R37" s="41"/>
      <c r="S37" s="41"/>
      <c r="T37" s="40">
        <f t="shared" si="5"/>
        <v>0</v>
      </c>
      <c r="U37" s="41"/>
      <c r="V37" s="41"/>
      <c r="W37" s="40">
        <f t="shared" si="6"/>
        <v>0</v>
      </c>
      <c r="X37" s="41"/>
      <c r="Y37" s="41"/>
      <c r="Z37" s="41"/>
      <c r="AA37" s="41"/>
      <c r="AB37" s="41"/>
      <c r="AC37" s="38">
        <f t="shared" si="8"/>
        <v>0</v>
      </c>
      <c r="AD37" s="39"/>
      <c r="AE37" s="39"/>
      <c r="AF37" s="38">
        <f t="shared" si="9"/>
        <v>0</v>
      </c>
      <c r="AG37" s="39"/>
      <c r="AH37" s="39"/>
      <c r="AI37" s="38">
        <f t="shared" si="10"/>
        <v>0</v>
      </c>
      <c r="AJ37" s="39"/>
      <c r="AK37" s="39"/>
      <c r="AL37" s="38">
        <f t="shared" si="11"/>
        <v>0</v>
      </c>
      <c r="AM37" s="39"/>
      <c r="AN37" s="39"/>
      <c r="AO37" s="39"/>
      <c r="AP37" s="39"/>
      <c r="AQ37" s="39"/>
      <c r="AR37" s="39"/>
      <c r="AS37" s="39"/>
      <c r="AT37" s="39"/>
    </row>
    <row r="38" spans="1:46" ht="45" customHeight="1">
      <c r="A38" s="35" t="s">
        <v>44</v>
      </c>
      <c r="B38" s="40">
        <f t="shared" si="0"/>
        <v>0</v>
      </c>
      <c r="C38" s="41"/>
      <c r="D38" s="41"/>
      <c r="E38" s="40">
        <f t="shared" si="1"/>
        <v>0</v>
      </c>
      <c r="F38" s="41"/>
      <c r="G38" s="41"/>
      <c r="H38" s="36">
        <f t="shared" si="7"/>
        <v>0</v>
      </c>
      <c r="I38" s="41"/>
      <c r="J38" s="41"/>
      <c r="K38" s="40">
        <f t="shared" si="2"/>
        <v>350</v>
      </c>
      <c r="L38" s="41">
        <v>350</v>
      </c>
      <c r="M38" s="41"/>
      <c r="N38" s="40">
        <f t="shared" si="3"/>
        <v>0</v>
      </c>
      <c r="O38" s="41"/>
      <c r="P38" s="41"/>
      <c r="Q38" s="40">
        <f t="shared" si="4"/>
        <v>0</v>
      </c>
      <c r="R38" s="41"/>
      <c r="S38" s="41"/>
      <c r="T38" s="40">
        <f t="shared" si="5"/>
        <v>0</v>
      </c>
      <c r="U38" s="41"/>
      <c r="V38" s="41"/>
      <c r="W38" s="40">
        <f t="shared" si="6"/>
        <v>0</v>
      </c>
      <c r="X38" s="41"/>
      <c r="Y38" s="41"/>
      <c r="Z38" s="41"/>
      <c r="AA38" s="41"/>
      <c r="AB38" s="41"/>
      <c r="AC38" s="38">
        <f t="shared" si="8"/>
        <v>0</v>
      </c>
      <c r="AD38" s="39"/>
      <c r="AE38" s="39"/>
      <c r="AF38" s="38">
        <f t="shared" si="9"/>
        <v>0</v>
      </c>
      <c r="AG38" s="39"/>
      <c r="AH38" s="39"/>
      <c r="AI38" s="38">
        <f t="shared" si="10"/>
        <v>0</v>
      </c>
      <c r="AJ38" s="39"/>
      <c r="AK38" s="39"/>
      <c r="AL38" s="38">
        <f t="shared" si="11"/>
        <v>0</v>
      </c>
      <c r="AM38" s="39"/>
      <c r="AN38" s="39"/>
      <c r="AO38" s="39"/>
      <c r="AP38" s="39"/>
      <c r="AQ38" s="39"/>
      <c r="AR38" s="39"/>
      <c r="AS38" s="39"/>
      <c r="AT38" s="39"/>
    </row>
    <row r="39" spans="1:46" ht="45" customHeight="1">
      <c r="A39" s="35" t="s">
        <v>45</v>
      </c>
      <c r="B39" s="40">
        <f t="shared" si="0"/>
        <v>0</v>
      </c>
      <c r="C39" s="41"/>
      <c r="D39" s="41"/>
      <c r="E39" s="40">
        <f t="shared" si="1"/>
        <v>0</v>
      </c>
      <c r="F39" s="41"/>
      <c r="G39" s="41"/>
      <c r="H39" s="36">
        <f t="shared" si="7"/>
        <v>2994</v>
      </c>
      <c r="I39" s="41">
        <f>1283+767</f>
        <v>2050</v>
      </c>
      <c r="J39" s="41">
        <f>798+146</f>
        <v>944</v>
      </c>
      <c r="K39" s="40">
        <f t="shared" si="2"/>
        <v>600</v>
      </c>
      <c r="L39" s="41">
        <v>600</v>
      </c>
      <c r="M39" s="41"/>
      <c r="N39" s="40">
        <f t="shared" si="3"/>
        <v>0</v>
      </c>
      <c r="O39" s="41"/>
      <c r="P39" s="41"/>
      <c r="Q39" s="40">
        <f t="shared" si="4"/>
        <v>0</v>
      </c>
      <c r="R39" s="41"/>
      <c r="S39" s="41"/>
      <c r="T39" s="40">
        <f t="shared" si="5"/>
        <v>0</v>
      </c>
      <c r="U39" s="41"/>
      <c r="V39" s="41"/>
      <c r="W39" s="40">
        <f t="shared" si="6"/>
        <v>0</v>
      </c>
      <c r="X39" s="41"/>
      <c r="Y39" s="41"/>
      <c r="Z39" s="41"/>
      <c r="AA39" s="41"/>
      <c r="AB39" s="41"/>
      <c r="AC39" s="38">
        <f t="shared" si="8"/>
        <v>0</v>
      </c>
      <c r="AD39" s="39"/>
      <c r="AE39" s="39"/>
      <c r="AF39" s="38">
        <f t="shared" si="9"/>
        <v>0</v>
      </c>
      <c r="AG39" s="39"/>
      <c r="AH39" s="39"/>
      <c r="AI39" s="38">
        <f t="shared" si="10"/>
        <v>0</v>
      </c>
      <c r="AJ39" s="39"/>
      <c r="AK39" s="39"/>
      <c r="AL39" s="38">
        <f t="shared" si="11"/>
        <v>0</v>
      </c>
      <c r="AM39" s="39"/>
      <c r="AN39" s="39"/>
      <c r="AO39" s="39"/>
      <c r="AP39" s="39"/>
      <c r="AQ39" s="39"/>
      <c r="AR39" s="39"/>
      <c r="AS39" s="39"/>
      <c r="AT39" s="39"/>
    </row>
    <row r="40" spans="1:46" ht="45" customHeight="1">
      <c r="A40" s="35" t="s">
        <v>46</v>
      </c>
      <c r="B40" s="40">
        <f t="shared" si="0"/>
        <v>0</v>
      </c>
      <c r="C40" s="41"/>
      <c r="D40" s="41"/>
      <c r="E40" s="40">
        <f t="shared" si="1"/>
        <v>0</v>
      </c>
      <c r="F40" s="41"/>
      <c r="G40" s="41"/>
      <c r="H40" s="36">
        <f t="shared" si="7"/>
        <v>538</v>
      </c>
      <c r="I40" s="41">
        <f>284+138</f>
        <v>422</v>
      </c>
      <c r="J40" s="41">
        <f>90+26</f>
        <v>116</v>
      </c>
      <c r="K40" s="40">
        <f t="shared" si="2"/>
        <v>0</v>
      </c>
      <c r="L40" s="41"/>
      <c r="M40" s="41"/>
      <c r="N40" s="40">
        <f t="shared" si="3"/>
        <v>0</v>
      </c>
      <c r="O40" s="41"/>
      <c r="P40" s="41"/>
      <c r="Q40" s="40">
        <f t="shared" si="4"/>
        <v>0</v>
      </c>
      <c r="R40" s="41"/>
      <c r="S40" s="41"/>
      <c r="T40" s="40">
        <f t="shared" si="5"/>
        <v>0</v>
      </c>
      <c r="U40" s="41"/>
      <c r="V40" s="41"/>
      <c r="W40" s="40">
        <f t="shared" si="6"/>
        <v>0</v>
      </c>
      <c r="X40" s="41"/>
      <c r="Y40" s="41"/>
      <c r="Z40" s="41"/>
      <c r="AA40" s="41"/>
      <c r="AB40" s="41"/>
      <c r="AC40" s="38">
        <f t="shared" si="8"/>
        <v>0</v>
      </c>
      <c r="AD40" s="39"/>
      <c r="AE40" s="39"/>
      <c r="AF40" s="38">
        <f t="shared" si="9"/>
        <v>0</v>
      </c>
      <c r="AG40" s="39"/>
      <c r="AH40" s="39"/>
      <c r="AI40" s="38">
        <f t="shared" si="10"/>
        <v>0</v>
      </c>
      <c r="AJ40" s="39"/>
      <c r="AK40" s="39"/>
      <c r="AL40" s="38">
        <f t="shared" si="11"/>
        <v>0</v>
      </c>
      <c r="AM40" s="39"/>
      <c r="AN40" s="39"/>
      <c r="AO40" s="39"/>
      <c r="AP40" s="39"/>
      <c r="AQ40" s="39"/>
      <c r="AR40" s="39"/>
      <c r="AS40" s="39"/>
      <c r="AT40" s="39"/>
    </row>
    <row r="41" spans="1:46" ht="45" customHeight="1">
      <c r="A41" s="35" t="s">
        <v>47</v>
      </c>
      <c r="B41" s="40">
        <f t="shared" si="0"/>
        <v>0</v>
      </c>
      <c r="C41" s="41"/>
      <c r="D41" s="41"/>
      <c r="E41" s="40">
        <f t="shared" si="1"/>
        <v>0</v>
      </c>
      <c r="F41" s="41"/>
      <c r="G41" s="41"/>
      <c r="H41" s="36">
        <f t="shared" si="7"/>
        <v>2424</v>
      </c>
      <c r="I41" s="41">
        <f>1685+739</f>
        <v>2424</v>
      </c>
      <c r="J41" s="41"/>
      <c r="K41" s="40">
        <f t="shared" si="2"/>
        <v>220</v>
      </c>
      <c r="L41" s="41">
        <v>220</v>
      </c>
      <c r="M41" s="41"/>
      <c r="N41" s="40">
        <f t="shared" si="3"/>
        <v>0</v>
      </c>
      <c r="O41" s="41"/>
      <c r="P41" s="41"/>
      <c r="Q41" s="40">
        <f t="shared" si="4"/>
        <v>0</v>
      </c>
      <c r="R41" s="41"/>
      <c r="S41" s="41"/>
      <c r="T41" s="40">
        <f t="shared" si="5"/>
        <v>0</v>
      </c>
      <c r="U41" s="41"/>
      <c r="V41" s="41"/>
      <c r="W41" s="40">
        <f t="shared" si="6"/>
        <v>0</v>
      </c>
      <c r="X41" s="41"/>
      <c r="Y41" s="41"/>
      <c r="Z41" s="41"/>
      <c r="AA41" s="41"/>
      <c r="AB41" s="41"/>
      <c r="AC41" s="38">
        <f t="shared" si="8"/>
        <v>0</v>
      </c>
      <c r="AD41" s="39"/>
      <c r="AE41" s="39"/>
      <c r="AF41" s="38">
        <f t="shared" si="9"/>
        <v>0</v>
      </c>
      <c r="AG41" s="39"/>
      <c r="AH41" s="39"/>
      <c r="AI41" s="38">
        <f t="shared" si="10"/>
        <v>0</v>
      </c>
      <c r="AJ41" s="39"/>
      <c r="AK41" s="39"/>
      <c r="AL41" s="38">
        <f t="shared" si="11"/>
        <v>0</v>
      </c>
      <c r="AM41" s="39"/>
      <c r="AN41" s="39"/>
      <c r="AO41" s="39"/>
      <c r="AP41" s="39"/>
      <c r="AQ41" s="39"/>
      <c r="AR41" s="39"/>
      <c r="AS41" s="39"/>
      <c r="AT41" s="39"/>
    </row>
    <row r="42" spans="1:46" ht="45" customHeight="1">
      <c r="A42" s="35" t="s">
        <v>48</v>
      </c>
      <c r="B42" s="40">
        <f t="shared" si="0"/>
        <v>3420</v>
      </c>
      <c r="C42" s="41">
        <v>3405</v>
      </c>
      <c r="D42" s="41">
        <v>15</v>
      </c>
      <c r="E42" s="40">
        <f t="shared" si="1"/>
        <v>771</v>
      </c>
      <c r="F42" s="41">
        <v>754</v>
      </c>
      <c r="G42" s="41">
        <v>17</v>
      </c>
      <c r="H42" s="36">
        <f t="shared" si="7"/>
        <v>3050</v>
      </c>
      <c r="I42" s="41">
        <f>2120+930</f>
        <v>3050</v>
      </c>
      <c r="J42" s="41"/>
      <c r="K42" s="40">
        <f t="shared" si="2"/>
        <v>1300</v>
      </c>
      <c r="L42" s="41">
        <v>1300</v>
      </c>
      <c r="M42" s="41"/>
      <c r="N42" s="40">
        <f t="shared" si="3"/>
        <v>0</v>
      </c>
      <c r="O42" s="41"/>
      <c r="P42" s="41"/>
      <c r="Q42" s="40">
        <f t="shared" si="4"/>
        <v>1440</v>
      </c>
      <c r="R42" s="41">
        <v>1440</v>
      </c>
      <c r="S42" s="41"/>
      <c r="T42" s="40">
        <f t="shared" si="5"/>
        <v>0</v>
      </c>
      <c r="U42" s="41"/>
      <c r="V42" s="41"/>
      <c r="W42" s="40">
        <f t="shared" si="6"/>
        <v>0</v>
      </c>
      <c r="X42" s="41"/>
      <c r="Y42" s="41"/>
      <c r="Z42" s="41"/>
      <c r="AA42" s="41"/>
      <c r="AB42" s="41"/>
      <c r="AC42" s="38">
        <f t="shared" si="8"/>
        <v>0</v>
      </c>
      <c r="AD42" s="39"/>
      <c r="AE42" s="39"/>
      <c r="AF42" s="38">
        <f t="shared" si="9"/>
        <v>0</v>
      </c>
      <c r="AG42" s="39"/>
      <c r="AH42" s="39"/>
      <c r="AI42" s="38">
        <f t="shared" si="10"/>
        <v>0</v>
      </c>
      <c r="AJ42" s="39"/>
      <c r="AK42" s="39"/>
      <c r="AL42" s="38">
        <f t="shared" si="11"/>
        <v>0</v>
      </c>
      <c r="AM42" s="39"/>
      <c r="AN42" s="39"/>
      <c r="AO42" s="39"/>
      <c r="AP42" s="39"/>
      <c r="AQ42" s="39"/>
      <c r="AR42" s="39"/>
      <c r="AS42" s="39"/>
      <c r="AT42" s="39"/>
    </row>
    <row r="43" spans="1:46" ht="45" customHeight="1">
      <c r="A43" s="35" t="s">
        <v>49</v>
      </c>
      <c r="B43" s="40">
        <f t="shared" si="0"/>
        <v>1200</v>
      </c>
      <c r="C43" s="41">
        <v>1200</v>
      </c>
      <c r="D43" s="41"/>
      <c r="E43" s="40">
        <f t="shared" si="1"/>
        <v>1050</v>
      </c>
      <c r="F43" s="41">
        <v>1050</v>
      </c>
      <c r="G43" s="41"/>
      <c r="H43" s="36">
        <f t="shared" si="7"/>
        <v>2079</v>
      </c>
      <c r="I43" s="41">
        <f>1445+634</f>
        <v>2079</v>
      </c>
      <c r="J43" s="41"/>
      <c r="K43" s="40">
        <f t="shared" si="2"/>
        <v>150</v>
      </c>
      <c r="L43" s="41">
        <v>150</v>
      </c>
      <c r="M43" s="41"/>
      <c r="N43" s="40">
        <f t="shared" si="3"/>
        <v>0</v>
      </c>
      <c r="O43" s="41"/>
      <c r="P43" s="41"/>
      <c r="Q43" s="40">
        <f t="shared" si="4"/>
        <v>0</v>
      </c>
      <c r="R43" s="41"/>
      <c r="S43" s="41"/>
      <c r="T43" s="40">
        <f t="shared" si="5"/>
        <v>0</v>
      </c>
      <c r="U43" s="41"/>
      <c r="V43" s="41"/>
      <c r="W43" s="40">
        <f t="shared" si="6"/>
        <v>0</v>
      </c>
      <c r="X43" s="41"/>
      <c r="Y43" s="41"/>
      <c r="Z43" s="41"/>
      <c r="AA43" s="41"/>
      <c r="AB43" s="41"/>
      <c r="AC43" s="38">
        <f t="shared" si="8"/>
        <v>0</v>
      </c>
      <c r="AD43" s="39"/>
      <c r="AE43" s="39"/>
      <c r="AF43" s="38">
        <f t="shared" si="9"/>
        <v>0</v>
      </c>
      <c r="AG43" s="39"/>
      <c r="AH43" s="39"/>
      <c r="AI43" s="38">
        <f t="shared" si="10"/>
        <v>0</v>
      </c>
      <c r="AJ43" s="39"/>
      <c r="AK43" s="39"/>
      <c r="AL43" s="38">
        <f t="shared" si="11"/>
        <v>0</v>
      </c>
      <c r="AM43" s="39"/>
      <c r="AN43" s="39"/>
      <c r="AO43" s="39"/>
      <c r="AP43" s="39"/>
      <c r="AQ43" s="39"/>
      <c r="AR43" s="39"/>
      <c r="AS43" s="39"/>
      <c r="AT43" s="39"/>
    </row>
    <row r="44" spans="1:46" ht="45" customHeight="1">
      <c r="A44" s="35" t="s">
        <v>50</v>
      </c>
      <c r="B44" s="40">
        <f t="shared" si="0"/>
        <v>1000</v>
      </c>
      <c r="C44" s="41"/>
      <c r="D44" s="41">
        <v>1000</v>
      </c>
      <c r="E44" s="40">
        <f t="shared" si="1"/>
        <v>0</v>
      </c>
      <c r="F44" s="41"/>
      <c r="G44" s="41"/>
      <c r="H44" s="36">
        <f t="shared" si="7"/>
        <v>2612</v>
      </c>
      <c r="I44" s="41">
        <v>0</v>
      </c>
      <c r="J44" s="41">
        <v>2612</v>
      </c>
      <c r="K44" s="40">
        <f t="shared" si="2"/>
        <v>500</v>
      </c>
      <c r="L44" s="41"/>
      <c r="M44" s="41">
        <v>500</v>
      </c>
      <c r="N44" s="40">
        <f t="shared" si="3"/>
        <v>0</v>
      </c>
      <c r="O44" s="41"/>
      <c r="P44" s="41"/>
      <c r="Q44" s="40">
        <f t="shared" si="4"/>
        <v>0</v>
      </c>
      <c r="R44" s="41"/>
      <c r="S44" s="41"/>
      <c r="T44" s="40">
        <f t="shared" si="5"/>
        <v>0</v>
      </c>
      <c r="U44" s="41"/>
      <c r="V44" s="41"/>
      <c r="W44" s="40">
        <f t="shared" si="6"/>
        <v>0</v>
      </c>
      <c r="X44" s="41"/>
      <c r="Y44" s="41"/>
      <c r="Z44" s="41"/>
      <c r="AA44" s="41"/>
      <c r="AB44" s="41"/>
      <c r="AC44" s="38">
        <f t="shared" si="8"/>
        <v>0</v>
      </c>
      <c r="AD44" s="39"/>
      <c r="AE44" s="39"/>
      <c r="AF44" s="38">
        <f t="shared" si="9"/>
        <v>0</v>
      </c>
      <c r="AG44" s="39"/>
      <c r="AH44" s="39"/>
      <c r="AI44" s="38">
        <f t="shared" si="10"/>
        <v>0</v>
      </c>
      <c r="AJ44" s="39"/>
      <c r="AK44" s="39"/>
      <c r="AL44" s="38">
        <f t="shared" si="11"/>
        <v>400</v>
      </c>
      <c r="AM44" s="39"/>
      <c r="AN44" s="39">
        <v>400</v>
      </c>
      <c r="AO44" s="39"/>
      <c r="AP44" s="39"/>
      <c r="AQ44" s="39"/>
      <c r="AR44" s="39"/>
      <c r="AS44" s="39"/>
      <c r="AT44" s="39"/>
    </row>
    <row r="45" spans="1:46" ht="45" customHeight="1">
      <c r="A45" s="35" t="s">
        <v>51</v>
      </c>
      <c r="B45" s="40">
        <f t="shared" si="0"/>
        <v>0</v>
      </c>
      <c r="C45" s="41"/>
      <c r="D45" s="41"/>
      <c r="E45" s="40">
        <f t="shared" si="1"/>
        <v>0</v>
      </c>
      <c r="F45" s="41"/>
      <c r="G45" s="41"/>
      <c r="H45" s="36">
        <f t="shared" si="7"/>
        <v>8211</v>
      </c>
      <c r="I45" s="41">
        <v>6851</v>
      </c>
      <c r="J45" s="41">
        <v>1360</v>
      </c>
      <c r="K45" s="40">
        <f t="shared" si="2"/>
        <v>1601</v>
      </c>
      <c r="L45" s="41">
        <v>1572</v>
      </c>
      <c r="M45" s="41">
        <v>29</v>
      </c>
      <c r="N45" s="40">
        <f t="shared" si="3"/>
        <v>0</v>
      </c>
      <c r="O45" s="41"/>
      <c r="P45" s="41"/>
      <c r="Q45" s="40">
        <f t="shared" si="4"/>
        <v>0</v>
      </c>
      <c r="R45" s="41"/>
      <c r="S45" s="41"/>
      <c r="T45" s="40">
        <f t="shared" si="5"/>
        <v>0</v>
      </c>
      <c r="U45" s="41"/>
      <c r="V45" s="41"/>
      <c r="W45" s="40">
        <f t="shared" si="6"/>
        <v>0</v>
      </c>
      <c r="X45" s="41"/>
      <c r="Y45" s="41"/>
      <c r="Z45" s="41"/>
      <c r="AA45" s="41"/>
      <c r="AB45" s="41"/>
      <c r="AC45" s="38">
        <f t="shared" si="8"/>
        <v>0</v>
      </c>
      <c r="AD45" s="39"/>
      <c r="AE45" s="39"/>
      <c r="AF45" s="38">
        <f t="shared" si="9"/>
        <v>0</v>
      </c>
      <c r="AG45" s="39"/>
      <c r="AH45" s="39"/>
      <c r="AI45" s="38">
        <f t="shared" si="10"/>
        <v>0</v>
      </c>
      <c r="AJ45" s="39"/>
      <c r="AK45" s="39"/>
      <c r="AL45" s="38">
        <f t="shared" si="11"/>
        <v>0</v>
      </c>
      <c r="AM45" s="39"/>
      <c r="AN45" s="39"/>
      <c r="AO45" s="39"/>
      <c r="AP45" s="39"/>
      <c r="AQ45" s="39"/>
      <c r="AR45" s="39"/>
      <c r="AS45" s="39"/>
      <c r="AT45" s="39"/>
    </row>
    <row r="46" spans="1:46" ht="45" customHeight="1">
      <c r="A46" s="35" t="s">
        <v>52</v>
      </c>
      <c r="B46" s="40">
        <f t="shared" si="0"/>
        <v>4957</v>
      </c>
      <c r="C46" s="41">
        <v>4957</v>
      </c>
      <c r="D46" s="41"/>
      <c r="E46" s="40">
        <f t="shared" si="1"/>
        <v>0</v>
      </c>
      <c r="F46" s="41"/>
      <c r="G46" s="41"/>
      <c r="H46" s="36">
        <f t="shared" si="7"/>
        <v>2526</v>
      </c>
      <c r="I46" s="41">
        <f>1756+770</f>
        <v>2526</v>
      </c>
      <c r="J46" s="41"/>
      <c r="K46" s="40">
        <f t="shared" si="2"/>
        <v>2500</v>
      </c>
      <c r="L46" s="41">
        <v>2500</v>
      </c>
      <c r="M46" s="41"/>
      <c r="N46" s="40">
        <f t="shared" si="3"/>
        <v>0</v>
      </c>
      <c r="O46" s="41"/>
      <c r="P46" s="41"/>
      <c r="Q46" s="40">
        <f t="shared" si="4"/>
        <v>0</v>
      </c>
      <c r="R46" s="41"/>
      <c r="S46" s="41"/>
      <c r="T46" s="40">
        <f t="shared" si="5"/>
        <v>0</v>
      </c>
      <c r="U46" s="41"/>
      <c r="V46" s="41"/>
      <c r="W46" s="40">
        <f t="shared" si="6"/>
        <v>0</v>
      </c>
      <c r="X46" s="41"/>
      <c r="Y46" s="41"/>
      <c r="Z46" s="41"/>
      <c r="AA46" s="41"/>
      <c r="AB46" s="41"/>
      <c r="AC46" s="38">
        <f t="shared" si="8"/>
        <v>0</v>
      </c>
      <c r="AD46" s="39"/>
      <c r="AE46" s="39"/>
      <c r="AF46" s="38">
        <f t="shared" si="9"/>
        <v>0</v>
      </c>
      <c r="AG46" s="39"/>
      <c r="AH46" s="39"/>
      <c r="AI46" s="38">
        <f t="shared" si="10"/>
        <v>0</v>
      </c>
      <c r="AJ46" s="39"/>
      <c r="AK46" s="39"/>
      <c r="AL46" s="38">
        <f t="shared" si="11"/>
        <v>0</v>
      </c>
      <c r="AM46" s="39"/>
      <c r="AN46" s="39"/>
      <c r="AO46" s="39"/>
      <c r="AP46" s="39"/>
      <c r="AQ46" s="39"/>
      <c r="AR46" s="39"/>
      <c r="AS46" s="39"/>
      <c r="AT46" s="39"/>
    </row>
    <row r="47" spans="1:46" ht="45" customHeight="1">
      <c r="A47" s="35" t="s">
        <v>53</v>
      </c>
      <c r="B47" s="40">
        <f t="shared" si="0"/>
        <v>0</v>
      </c>
      <c r="C47" s="41"/>
      <c r="D47" s="41"/>
      <c r="E47" s="40">
        <f t="shared" si="1"/>
        <v>0</v>
      </c>
      <c r="F47" s="41"/>
      <c r="G47" s="41"/>
      <c r="H47" s="36">
        <f t="shared" si="7"/>
        <v>1272</v>
      </c>
      <c r="I47" s="41">
        <f>884+388</f>
        <v>1272</v>
      </c>
      <c r="J47" s="41"/>
      <c r="K47" s="40">
        <f t="shared" si="2"/>
        <v>774</v>
      </c>
      <c r="L47" s="41">
        <v>774</v>
      </c>
      <c r="M47" s="41"/>
      <c r="N47" s="40">
        <f t="shared" si="3"/>
        <v>0</v>
      </c>
      <c r="O47" s="41"/>
      <c r="P47" s="41"/>
      <c r="Q47" s="40">
        <f t="shared" si="4"/>
        <v>0</v>
      </c>
      <c r="R47" s="41"/>
      <c r="S47" s="41"/>
      <c r="T47" s="40">
        <f t="shared" si="5"/>
        <v>0</v>
      </c>
      <c r="U47" s="41"/>
      <c r="V47" s="41"/>
      <c r="W47" s="40">
        <f t="shared" si="6"/>
        <v>0</v>
      </c>
      <c r="X47" s="41"/>
      <c r="Y47" s="41"/>
      <c r="Z47" s="41"/>
      <c r="AA47" s="41"/>
      <c r="AB47" s="41"/>
      <c r="AC47" s="38">
        <f t="shared" si="8"/>
        <v>0</v>
      </c>
      <c r="AD47" s="39"/>
      <c r="AE47" s="39"/>
      <c r="AF47" s="38">
        <f t="shared" si="9"/>
        <v>0</v>
      </c>
      <c r="AG47" s="39"/>
      <c r="AH47" s="39"/>
      <c r="AI47" s="38">
        <f t="shared" si="10"/>
        <v>0</v>
      </c>
      <c r="AJ47" s="39"/>
      <c r="AK47" s="39"/>
      <c r="AL47" s="38">
        <f t="shared" si="11"/>
        <v>0</v>
      </c>
      <c r="AM47" s="39"/>
      <c r="AN47" s="39"/>
      <c r="AO47" s="39"/>
      <c r="AP47" s="39"/>
      <c r="AQ47" s="39"/>
      <c r="AR47" s="39"/>
      <c r="AS47" s="39"/>
      <c r="AT47" s="39"/>
    </row>
    <row r="48" spans="1:46" ht="45" customHeight="1">
      <c r="A48" s="35" t="s">
        <v>54</v>
      </c>
      <c r="B48" s="40">
        <f t="shared" si="0"/>
        <v>0</v>
      </c>
      <c r="C48" s="41"/>
      <c r="D48" s="41"/>
      <c r="E48" s="40">
        <f t="shared" si="1"/>
        <v>0</v>
      </c>
      <c r="F48" s="41"/>
      <c r="G48" s="41"/>
      <c r="H48" s="36">
        <f t="shared" si="7"/>
        <v>3218</v>
      </c>
      <c r="I48" s="41">
        <f>2237+981</f>
        <v>3218</v>
      </c>
      <c r="J48" s="41"/>
      <c r="K48" s="40">
        <f t="shared" si="2"/>
        <v>2529</v>
      </c>
      <c r="L48" s="41">
        <v>2529</v>
      </c>
      <c r="M48" s="41"/>
      <c r="N48" s="40">
        <f t="shared" si="3"/>
        <v>0</v>
      </c>
      <c r="O48" s="41"/>
      <c r="P48" s="41"/>
      <c r="Q48" s="40">
        <f t="shared" si="4"/>
        <v>0</v>
      </c>
      <c r="R48" s="41"/>
      <c r="S48" s="41"/>
      <c r="T48" s="40">
        <f t="shared" si="5"/>
        <v>0</v>
      </c>
      <c r="U48" s="41"/>
      <c r="V48" s="41"/>
      <c r="W48" s="40">
        <f t="shared" si="6"/>
        <v>0</v>
      </c>
      <c r="X48" s="41"/>
      <c r="Y48" s="41"/>
      <c r="Z48" s="41"/>
      <c r="AA48" s="41"/>
      <c r="AB48" s="41"/>
      <c r="AC48" s="38">
        <f t="shared" si="8"/>
        <v>0</v>
      </c>
      <c r="AD48" s="39"/>
      <c r="AE48" s="39"/>
      <c r="AF48" s="38">
        <f t="shared" si="9"/>
        <v>0</v>
      </c>
      <c r="AG48" s="39"/>
      <c r="AH48" s="39"/>
      <c r="AI48" s="38">
        <f t="shared" si="10"/>
        <v>0</v>
      </c>
      <c r="AJ48" s="39"/>
      <c r="AK48" s="39"/>
      <c r="AL48" s="38">
        <f t="shared" si="11"/>
        <v>0</v>
      </c>
      <c r="AM48" s="39"/>
      <c r="AN48" s="39"/>
      <c r="AO48" s="39"/>
      <c r="AP48" s="39"/>
      <c r="AQ48" s="39"/>
      <c r="AR48" s="39"/>
      <c r="AS48" s="39"/>
      <c r="AT48" s="39"/>
    </row>
    <row r="49" spans="1:46" ht="51.75" customHeight="1">
      <c r="A49" s="35" t="s">
        <v>89</v>
      </c>
      <c r="B49" s="40">
        <f t="shared" si="0"/>
        <v>4499</v>
      </c>
      <c r="C49" s="41">
        <v>4499</v>
      </c>
      <c r="D49" s="41"/>
      <c r="E49" s="40">
        <f t="shared" si="1"/>
        <v>733</v>
      </c>
      <c r="F49" s="41">
        <v>733</v>
      </c>
      <c r="G49" s="41"/>
      <c r="H49" s="36">
        <f t="shared" si="7"/>
        <v>8736</v>
      </c>
      <c r="I49" s="41">
        <f>6073+2663</f>
        <v>8736</v>
      </c>
      <c r="J49" s="41"/>
      <c r="K49" s="40">
        <f t="shared" si="2"/>
        <v>1594</v>
      </c>
      <c r="L49" s="41">
        <v>1594</v>
      </c>
      <c r="M49" s="41"/>
      <c r="N49" s="40">
        <f t="shared" si="3"/>
        <v>0</v>
      </c>
      <c r="O49" s="41"/>
      <c r="P49" s="41"/>
      <c r="Q49" s="40">
        <f t="shared" si="4"/>
        <v>165</v>
      </c>
      <c r="R49" s="41">
        <v>165</v>
      </c>
      <c r="S49" s="41"/>
      <c r="T49" s="40">
        <f t="shared" si="5"/>
        <v>0</v>
      </c>
      <c r="U49" s="41"/>
      <c r="V49" s="41"/>
      <c r="W49" s="40">
        <f t="shared" si="6"/>
        <v>0</v>
      </c>
      <c r="X49" s="41"/>
      <c r="Y49" s="41"/>
      <c r="Z49" s="41"/>
      <c r="AA49" s="41"/>
      <c r="AB49" s="41"/>
      <c r="AC49" s="38">
        <f t="shared" si="8"/>
        <v>0</v>
      </c>
      <c r="AD49" s="39"/>
      <c r="AE49" s="39"/>
      <c r="AF49" s="38">
        <f t="shared" si="9"/>
        <v>0</v>
      </c>
      <c r="AG49" s="39"/>
      <c r="AH49" s="39"/>
      <c r="AI49" s="38">
        <f t="shared" si="10"/>
        <v>0</v>
      </c>
      <c r="AJ49" s="39"/>
      <c r="AK49" s="39"/>
      <c r="AL49" s="38">
        <f t="shared" si="11"/>
        <v>0</v>
      </c>
      <c r="AM49" s="39"/>
      <c r="AN49" s="39"/>
      <c r="AO49" s="39"/>
      <c r="AP49" s="39"/>
      <c r="AQ49" s="39"/>
      <c r="AR49" s="39"/>
      <c r="AS49" s="39"/>
      <c r="AT49" s="39"/>
    </row>
    <row r="50" spans="1:46" ht="45" customHeight="1">
      <c r="A50" s="35" t="s">
        <v>55</v>
      </c>
      <c r="B50" s="40">
        <f t="shared" si="0"/>
        <v>1980</v>
      </c>
      <c r="C50" s="41">
        <v>1980</v>
      </c>
      <c r="D50" s="41"/>
      <c r="E50" s="40">
        <f t="shared" si="1"/>
        <v>1884</v>
      </c>
      <c r="F50" s="41">
        <v>1884</v>
      </c>
      <c r="G50" s="41"/>
      <c r="H50" s="36">
        <f t="shared" si="7"/>
        <v>7189</v>
      </c>
      <c r="I50" s="41">
        <f>4997+2192</f>
        <v>7189</v>
      </c>
      <c r="J50" s="41"/>
      <c r="K50" s="40">
        <f t="shared" si="2"/>
        <v>884</v>
      </c>
      <c r="L50" s="41">
        <v>884</v>
      </c>
      <c r="M50" s="41"/>
      <c r="N50" s="40">
        <f t="shared" si="3"/>
        <v>0</v>
      </c>
      <c r="O50" s="41"/>
      <c r="P50" s="41"/>
      <c r="Q50" s="40">
        <f t="shared" si="4"/>
        <v>217</v>
      </c>
      <c r="R50" s="41">
        <v>217</v>
      </c>
      <c r="S50" s="41"/>
      <c r="T50" s="40">
        <f t="shared" si="5"/>
        <v>0</v>
      </c>
      <c r="U50" s="41"/>
      <c r="V50" s="41"/>
      <c r="W50" s="40">
        <f t="shared" si="6"/>
        <v>0</v>
      </c>
      <c r="X50" s="41"/>
      <c r="Y50" s="41"/>
      <c r="Z50" s="41"/>
      <c r="AA50" s="41"/>
      <c r="AB50" s="41"/>
      <c r="AC50" s="38">
        <f t="shared" si="8"/>
        <v>0</v>
      </c>
      <c r="AD50" s="39"/>
      <c r="AE50" s="39"/>
      <c r="AF50" s="38">
        <f t="shared" si="9"/>
        <v>0</v>
      </c>
      <c r="AG50" s="39"/>
      <c r="AH50" s="39"/>
      <c r="AI50" s="38">
        <f t="shared" si="10"/>
        <v>0</v>
      </c>
      <c r="AJ50" s="39"/>
      <c r="AK50" s="39"/>
      <c r="AL50" s="38">
        <f t="shared" si="11"/>
        <v>0</v>
      </c>
      <c r="AM50" s="39"/>
      <c r="AN50" s="39"/>
      <c r="AO50" s="39"/>
      <c r="AP50" s="39"/>
      <c r="AQ50" s="39"/>
      <c r="AR50" s="39"/>
      <c r="AS50" s="39"/>
      <c r="AT50" s="39"/>
    </row>
    <row r="51" spans="1:46" ht="45" customHeight="1">
      <c r="A51" s="35" t="s">
        <v>56</v>
      </c>
      <c r="B51" s="40">
        <f t="shared" si="0"/>
        <v>0</v>
      </c>
      <c r="C51" s="41"/>
      <c r="D51" s="41"/>
      <c r="E51" s="40">
        <f t="shared" si="1"/>
        <v>0</v>
      </c>
      <c r="F51" s="41"/>
      <c r="G51" s="41"/>
      <c r="H51" s="36">
        <f t="shared" si="7"/>
        <v>6917</v>
      </c>
      <c r="I51" s="41">
        <v>6917</v>
      </c>
      <c r="J51" s="41"/>
      <c r="K51" s="40">
        <f t="shared" si="2"/>
        <v>2091</v>
      </c>
      <c r="L51" s="41">
        <v>2091</v>
      </c>
      <c r="M51" s="41"/>
      <c r="N51" s="40">
        <f t="shared" si="3"/>
        <v>0</v>
      </c>
      <c r="O51" s="41"/>
      <c r="P51" s="41"/>
      <c r="Q51" s="40">
        <f t="shared" si="4"/>
        <v>0</v>
      </c>
      <c r="R51" s="41"/>
      <c r="S51" s="41"/>
      <c r="T51" s="40">
        <f t="shared" si="5"/>
        <v>0</v>
      </c>
      <c r="U51" s="41"/>
      <c r="V51" s="41"/>
      <c r="W51" s="40">
        <f t="shared" si="6"/>
        <v>0</v>
      </c>
      <c r="X51" s="41"/>
      <c r="Y51" s="41"/>
      <c r="Z51" s="41"/>
      <c r="AA51" s="41"/>
      <c r="AB51" s="41"/>
      <c r="AC51" s="38">
        <f t="shared" si="8"/>
        <v>0</v>
      </c>
      <c r="AD51" s="39"/>
      <c r="AE51" s="39"/>
      <c r="AF51" s="38">
        <f t="shared" si="9"/>
        <v>0</v>
      </c>
      <c r="AG51" s="39"/>
      <c r="AH51" s="39"/>
      <c r="AI51" s="38">
        <f t="shared" si="10"/>
        <v>0</v>
      </c>
      <c r="AJ51" s="39"/>
      <c r="AK51" s="39"/>
      <c r="AL51" s="38">
        <f t="shared" si="11"/>
        <v>0</v>
      </c>
      <c r="AM51" s="39"/>
      <c r="AN51" s="39"/>
      <c r="AO51" s="39"/>
      <c r="AP51" s="39"/>
      <c r="AQ51" s="39"/>
      <c r="AR51" s="39"/>
      <c r="AS51" s="39"/>
      <c r="AT51" s="39"/>
    </row>
    <row r="52" spans="1:46" ht="45" customHeight="1">
      <c r="A52" s="35" t="s">
        <v>57</v>
      </c>
      <c r="B52" s="40">
        <f t="shared" si="0"/>
        <v>0</v>
      </c>
      <c r="C52" s="41"/>
      <c r="D52" s="41"/>
      <c r="E52" s="40">
        <f t="shared" si="1"/>
        <v>550</v>
      </c>
      <c r="F52" s="41">
        <v>550</v>
      </c>
      <c r="G52" s="41"/>
      <c r="H52" s="36">
        <f t="shared" si="7"/>
        <v>0</v>
      </c>
      <c r="I52" s="41"/>
      <c r="J52" s="41"/>
      <c r="K52" s="40">
        <f t="shared" si="2"/>
        <v>0</v>
      </c>
      <c r="L52" s="41"/>
      <c r="M52" s="41"/>
      <c r="N52" s="40">
        <f t="shared" si="3"/>
        <v>0</v>
      </c>
      <c r="O52" s="41"/>
      <c r="P52" s="41"/>
      <c r="Q52" s="40">
        <f t="shared" si="4"/>
        <v>0</v>
      </c>
      <c r="R52" s="41"/>
      <c r="S52" s="41"/>
      <c r="T52" s="40">
        <f t="shared" si="5"/>
        <v>0</v>
      </c>
      <c r="U52" s="41"/>
      <c r="V52" s="41"/>
      <c r="W52" s="40">
        <f t="shared" si="6"/>
        <v>0</v>
      </c>
      <c r="X52" s="41"/>
      <c r="Y52" s="41"/>
      <c r="Z52" s="41"/>
      <c r="AA52" s="41"/>
      <c r="AB52" s="41"/>
      <c r="AC52" s="38">
        <f t="shared" si="8"/>
        <v>0</v>
      </c>
      <c r="AD52" s="39"/>
      <c r="AE52" s="39"/>
      <c r="AF52" s="38">
        <f t="shared" si="9"/>
        <v>5000</v>
      </c>
      <c r="AG52" s="39">
        <v>5000</v>
      </c>
      <c r="AH52" s="39"/>
      <c r="AI52" s="38">
        <f t="shared" si="10"/>
        <v>0</v>
      </c>
      <c r="AJ52" s="39"/>
      <c r="AK52" s="39"/>
      <c r="AL52" s="38">
        <f t="shared" si="11"/>
        <v>0</v>
      </c>
      <c r="AM52" s="39"/>
      <c r="AN52" s="39"/>
      <c r="AO52" s="39"/>
      <c r="AP52" s="39"/>
      <c r="AQ52" s="39"/>
      <c r="AR52" s="39"/>
      <c r="AS52" s="39"/>
      <c r="AT52" s="39"/>
    </row>
    <row r="53" spans="1:46" ht="45" customHeight="1">
      <c r="A53" s="35" t="s">
        <v>58</v>
      </c>
      <c r="B53" s="40">
        <f t="shared" si="0"/>
        <v>2000</v>
      </c>
      <c r="C53" s="41">
        <v>2000</v>
      </c>
      <c r="D53" s="41"/>
      <c r="E53" s="40">
        <f t="shared" si="1"/>
        <v>800</v>
      </c>
      <c r="F53" s="41">
        <v>800</v>
      </c>
      <c r="G53" s="41"/>
      <c r="H53" s="36">
        <f t="shared" si="7"/>
        <v>6840</v>
      </c>
      <c r="I53" s="41">
        <v>6840</v>
      </c>
      <c r="J53" s="41"/>
      <c r="K53" s="40">
        <f t="shared" si="2"/>
        <v>2072</v>
      </c>
      <c r="L53" s="41">
        <v>2072</v>
      </c>
      <c r="M53" s="41"/>
      <c r="N53" s="40">
        <f t="shared" si="3"/>
        <v>0</v>
      </c>
      <c r="O53" s="41"/>
      <c r="P53" s="41"/>
      <c r="Q53" s="40">
        <f t="shared" si="4"/>
        <v>270</v>
      </c>
      <c r="R53" s="41">
        <v>270</v>
      </c>
      <c r="S53" s="41"/>
      <c r="T53" s="40">
        <f t="shared" si="5"/>
        <v>0</v>
      </c>
      <c r="U53" s="41"/>
      <c r="V53" s="41"/>
      <c r="W53" s="40">
        <f t="shared" si="6"/>
        <v>0</v>
      </c>
      <c r="X53" s="41"/>
      <c r="Y53" s="41"/>
      <c r="Z53" s="41"/>
      <c r="AA53" s="41"/>
      <c r="AB53" s="41"/>
      <c r="AC53" s="38">
        <f t="shared" si="8"/>
        <v>0</v>
      </c>
      <c r="AD53" s="39"/>
      <c r="AE53" s="39"/>
      <c r="AF53" s="38">
        <f t="shared" si="9"/>
        <v>0</v>
      </c>
      <c r="AG53" s="39"/>
      <c r="AH53" s="39"/>
      <c r="AI53" s="38">
        <f t="shared" si="10"/>
        <v>0</v>
      </c>
      <c r="AJ53" s="39"/>
      <c r="AK53" s="39"/>
      <c r="AL53" s="38">
        <f t="shared" si="11"/>
        <v>0</v>
      </c>
      <c r="AM53" s="39"/>
      <c r="AN53" s="39"/>
      <c r="AO53" s="39"/>
      <c r="AP53" s="39"/>
      <c r="AQ53" s="39"/>
      <c r="AR53" s="39"/>
      <c r="AS53" s="39"/>
      <c r="AT53" s="39"/>
    </row>
    <row r="54" spans="1:46" ht="45" customHeight="1">
      <c r="A54" s="35" t="s">
        <v>59</v>
      </c>
      <c r="B54" s="40">
        <f t="shared" si="0"/>
        <v>1200</v>
      </c>
      <c r="C54" s="41">
        <v>1200</v>
      </c>
      <c r="D54" s="41"/>
      <c r="E54" s="40">
        <f t="shared" si="1"/>
        <v>0</v>
      </c>
      <c r="F54" s="41"/>
      <c r="G54" s="41"/>
      <c r="H54" s="36">
        <f t="shared" si="7"/>
        <v>4006</v>
      </c>
      <c r="I54" s="41">
        <v>4006</v>
      </c>
      <c r="J54" s="41"/>
      <c r="K54" s="40">
        <f t="shared" si="2"/>
        <v>989</v>
      </c>
      <c r="L54" s="41">
        <v>989</v>
      </c>
      <c r="M54" s="41"/>
      <c r="N54" s="40">
        <f t="shared" si="3"/>
        <v>0</v>
      </c>
      <c r="O54" s="41"/>
      <c r="P54" s="41"/>
      <c r="Q54" s="40">
        <f t="shared" si="4"/>
        <v>0</v>
      </c>
      <c r="R54" s="41"/>
      <c r="S54" s="41"/>
      <c r="T54" s="40">
        <f t="shared" si="5"/>
        <v>0</v>
      </c>
      <c r="U54" s="41"/>
      <c r="V54" s="41"/>
      <c r="W54" s="40">
        <f t="shared" si="6"/>
        <v>0</v>
      </c>
      <c r="X54" s="41"/>
      <c r="Y54" s="41"/>
      <c r="Z54" s="41"/>
      <c r="AA54" s="41"/>
      <c r="AB54" s="41"/>
      <c r="AC54" s="38">
        <f t="shared" si="8"/>
        <v>0</v>
      </c>
      <c r="AD54" s="39"/>
      <c r="AE54" s="39"/>
      <c r="AF54" s="38">
        <f t="shared" si="9"/>
        <v>0</v>
      </c>
      <c r="AG54" s="39"/>
      <c r="AH54" s="39"/>
      <c r="AI54" s="38">
        <f t="shared" si="10"/>
        <v>0</v>
      </c>
      <c r="AJ54" s="39"/>
      <c r="AK54" s="39"/>
      <c r="AL54" s="38">
        <f t="shared" si="11"/>
        <v>0</v>
      </c>
      <c r="AM54" s="39"/>
      <c r="AN54" s="39"/>
      <c r="AO54" s="39"/>
      <c r="AP54" s="39"/>
      <c r="AQ54" s="39"/>
      <c r="AR54" s="39"/>
      <c r="AS54" s="39"/>
      <c r="AT54" s="39"/>
    </row>
    <row r="55" spans="1:46" ht="45" customHeight="1">
      <c r="A55" s="35" t="s">
        <v>60</v>
      </c>
      <c r="B55" s="40">
        <f t="shared" si="0"/>
        <v>2455</v>
      </c>
      <c r="C55" s="41">
        <v>2455</v>
      </c>
      <c r="D55" s="41"/>
      <c r="E55" s="40">
        <f t="shared" si="1"/>
        <v>0</v>
      </c>
      <c r="F55" s="41"/>
      <c r="G55" s="41"/>
      <c r="H55" s="36">
        <f t="shared" si="7"/>
        <v>3300</v>
      </c>
      <c r="I55" s="41">
        <v>3300</v>
      </c>
      <c r="J55" s="41"/>
      <c r="K55" s="40">
        <f t="shared" si="2"/>
        <v>950</v>
      </c>
      <c r="L55" s="41">
        <v>950</v>
      </c>
      <c r="M55" s="41"/>
      <c r="N55" s="40">
        <f t="shared" si="3"/>
        <v>0</v>
      </c>
      <c r="O55" s="41"/>
      <c r="P55" s="41"/>
      <c r="Q55" s="40">
        <f t="shared" si="4"/>
        <v>2001</v>
      </c>
      <c r="R55" s="41">
        <f>2031-30</f>
        <v>2001</v>
      </c>
      <c r="S55" s="41"/>
      <c r="T55" s="40">
        <f t="shared" si="5"/>
        <v>0</v>
      </c>
      <c r="U55" s="41"/>
      <c r="V55" s="41"/>
      <c r="W55" s="40">
        <f t="shared" si="6"/>
        <v>0</v>
      </c>
      <c r="X55" s="41"/>
      <c r="Y55" s="41"/>
      <c r="Z55" s="41"/>
      <c r="AA55" s="41"/>
      <c r="AB55" s="41"/>
      <c r="AC55" s="38">
        <f t="shared" si="8"/>
        <v>0</v>
      </c>
      <c r="AD55" s="39"/>
      <c r="AE55" s="39"/>
      <c r="AF55" s="38">
        <f t="shared" si="9"/>
        <v>0</v>
      </c>
      <c r="AG55" s="39"/>
      <c r="AH55" s="39"/>
      <c r="AI55" s="38">
        <f t="shared" si="10"/>
        <v>0</v>
      </c>
      <c r="AJ55" s="39"/>
      <c r="AK55" s="39"/>
      <c r="AL55" s="38">
        <f t="shared" si="11"/>
        <v>0</v>
      </c>
      <c r="AM55" s="39"/>
      <c r="AN55" s="39"/>
      <c r="AO55" s="39"/>
      <c r="AP55" s="39"/>
      <c r="AQ55" s="39"/>
      <c r="AR55" s="39"/>
      <c r="AS55" s="39"/>
      <c r="AT55" s="39"/>
    </row>
    <row r="56" spans="1:46" ht="45" customHeight="1">
      <c r="A56" s="42" t="s">
        <v>61</v>
      </c>
      <c r="B56" s="40">
        <f t="shared" si="0"/>
        <v>0</v>
      </c>
      <c r="C56" s="41"/>
      <c r="D56" s="41"/>
      <c r="E56" s="40">
        <f t="shared" si="1"/>
        <v>0</v>
      </c>
      <c r="F56" s="41"/>
      <c r="G56" s="41"/>
      <c r="H56" s="36">
        <f t="shared" si="7"/>
        <v>5754</v>
      </c>
      <c r="I56" s="41"/>
      <c r="J56" s="41">
        <v>5754</v>
      </c>
      <c r="K56" s="40">
        <f t="shared" si="2"/>
        <v>500</v>
      </c>
      <c r="L56" s="41"/>
      <c r="M56" s="41">
        <v>500</v>
      </c>
      <c r="N56" s="40">
        <f t="shared" si="3"/>
        <v>0</v>
      </c>
      <c r="O56" s="41"/>
      <c r="P56" s="41"/>
      <c r="Q56" s="40">
        <f t="shared" si="4"/>
        <v>0</v>
      </c>
      <c r="R56" s="41"/>
      <c r="S56" s="41"/>
      <c r="T56" s="40">
        <f t="shared" si="5"/>
        <v>0</v>
      </c>
      <c r="U56" s="41"/>
      <c r="V56" s="41"/>
      <c r="W56" s="40">
        <f t="shared" si="6"/>
        <v>0</v>
      </c>
      <c r="X56" s="41"/>
      <c r="Y56" s="41"/>
      <c r="Z56" s="41"/>
      <c r="AA56" s="41"/>
      <c r="AB56" s="41"/>
      <c r="AC56" s="38">
        <f t="shared" si="8"/>
        <v>0</v>
      </c>
      <c r="AD56" s="39"/>
      <c r="AE56" s="39"/>
      <c r="AF56" s="38">
        <f t="shared" si="9"/>
        <v>0</v>
      </c>
      <c r="AG56" s="39"/>
      <c r="AH56" s="39"/>
      <c r="AI56" s="38">
        <f t="shared" si="10"/>
        <v>0</v>
      </c>
      <c r="AJ56" s="39"/>
      <c r="AK56" s="39"/>
      <c r="AL56" s="38">
        <f t="shared" si="11"/>
        <v>0</v>
      </c>
      <c r="AM56" s="39"/>
      <c r="AN56" s="39"/>
      <c r="AO56" s="39"/>
      <c r="AP56" s="39"/>
      <c r="AQ56" s="39"/>
      <c r="AR56" s="39"/>
      <c r="AS56" s="39"/>
      <c r="AT56" s="39"/>
    </row>
    <row r="57" spans="1:46" ht="45" customHeight="1">
      <c r="A57" s="42" t="s">
        <v>88</v>
      </c>
      <c r="B57" s="40">
        <f t="shared" si="0"/>
        <v>1304</v>
      </c>
      <c r="C57" s="41"/>
      <c r="D57" s="41">
        <v>1304</v>
      </c>
      <c r="E57" s="40">
        <f t="shared" si="1"/>
        <v>0</v>
      </c>
      <c r="F57" s="41"/>
      <c r="G57" s="41"/>
      <c r="H57" s="36">
        <f t="shared" si="7"/>
        <v>7603</v>
      </c>
      <c r="I57" s="41"/>
      <c r="J57" s="41">
        <v>7603</v>
      </c>
      <c r="K57" s="40">
        <f t="shared" si="2"/>
        <v>300</v>
      </c>
      <c r="L57" s="41"/>
      <c r="M57" s="41">
        <v>300</v>
      </c>
      <c r="N57" s="40">
        <f t="shared" si="3"/>
        <v>0</v>
      </c>
      <c r="O57" s="41"/>
      <c r="P57" s="41"/>
      <c r="Q57" s="40">
        <f t="shared" si="4"/>
        <v>0</v>
      </c>
      <c r="R57" s="41"/>
      <c r="S57" s="41"/>
      <c r="T57" s="40">
        <f t="shared" si="5"/>
        <v>0</v>
      </c>
      <c r="U57" s="41"/>
      <c r="V57" s="41"/>
      <c r="W57" s="40">
        <f t="shared" si="6"/>
        <v>0</v>
      </c>
      <c r="X57" s="41"/>
      <c r="Y57" s="41"/>
      <c r="Z57" s="41"/>
      <c r="AA57" s="41"/>
      <c r="AB57" s="41"/>
      <c r="AC57" s="38">
        <f t="shared" si="8"/>
        <v>0</v>
      </c>
      <c r="AD57" s="39"/>
      <c r="AE57" s="39"/>
      <c r="AF57" s="38">
        <f t="shared" si="9"/>
        <v>0</v>
      </c>
      <c r="AG57" s="39"/>
      <c r="AH57" s="39"/>
      <c r="AI57" s="38">
        <f t="shared" si="10"/>
        <v>0</v>
      </c>
      <c r="AJ57" s="39"/>
      <c r="AK57" s="39"/>
      <c r="AL57" s="38">
        <f t="shared" si="11"/>
        <v>2000</v>
      </c>
      <c r="AM57" s="39"/>
      <c r="AN57" s="39">
        <v>2000</v>
      </c>
      <c r="AO57" s="39">
        <v>1500</v>
      </c>
      <c r="AP57" s="39"/>
      <c r="AQ57" s="39">
        <v>1500</v>
      </c>
      <c r="AR57" s="39">
        <v>500</v>
      </c>
      <c r="AS57" s="39"/>
      <c r="AT57" s="39">
        <v>500</v>
      </c>
    </row>
    <row r="58" spans="1:46" ht="45" customHeight="1">
      <c r="A58" s="44" t="s">
        <v>62</v>
      </c>
      <c r="B58" s="40">
        <f t="shared" si="0"/>
        <v>7055</v>
      </c>
      <c r="C58" s="41">
        <v>7055</v>
      </c>
      <c r="D58" s="41"/>
      <c r="E58" s="40">
        <f t="shared" si="1"/>
        <v>3400</v>
      </c>
      <c r="F58" s="41">
        <v>3400</v>
      </c>
      <c r="G58" s="41"/>
      <c r="H58" s="36">
        <f t="shared" si="7"/>
        <v>14595</v>
      </c>
      <c r="I58" s="41">
        <v>13049</v>
      </c>
      <c r="J58" s="41">
        <v>1546</v>
      </c>
      <c r="K58" s="40">
        <f t="shared" si="2"/>
        <v>5600</v>
      </c>
      <c r="L58" s="41">
        <v>5522</v>
      </c>
      <c r="M58" s="41">
        <v>78</v>
      </c>
      <c r="N58" s="40">
        <f t="shared" si="3"/>
        <v>0</v>
      </c>
      <c r="O58" s="41"/>
      <c r="P58" s="41"/>
      <c r="Q58" s="40">
        <f t="shared" si="4"/>
        <v>0</v>
      </c>
      <c r="R58" s="41"/>
      <c r="S58" s="41"/>
      <c r="T58" s="40">
        <f t="shared" si="5"/>
        <v>0</v>
      </c>
      <c r="U58" s="41"/>
      <c r="V58" s="41"/>
      <c r="W58" s="40">
        <f t="shared" si="6"/>
        <v>0</v>
      </c>
      <c r="X58" s="41"/>
      <c r="Y58" s="41"/>
      <c r="Z58" s="41"/>
      <c r="AA58" s="41"/>
      <c r="AB58" s="41"/>
      <c r="AC58" s="38">
        <f t="shared" si="8"/>
        <v>0</v>
      </c>
      <c r="AD58" s="39"/>
      <c r="AE58" s="39"/>
      <c r="AF58" s="38">
        <f t="shared" si="9"/>
        <v>0</v>
      </c>
      <c r="AG58" s="39"/>
      <c r="AH58" s="39"/>
      <c r="AI58" s="38">
        <f t="shared" si="10"/>
        <v>0</v>
      </c>
      <c r="AJ58" s="39"/>
      <c r="AK58" s="39"/>
      <c r="AL58" s="38">
        <f t="shared" si="11"/>
        <v>0</v>
      </c>
      <c r="AM58" s="39"/>
      <c r="AN58" s="39"/>
      <c r="AO58" s="39"/>
      <c r="AP58" s="39"/>
      <c r="AQ58" s="39"/>
      <c r="AR58" s="39"/>
      <c r="AS58" s="39"/>
      <c r="AT58" s="39"/>
    </row>
    <row r="59" spans="1:46" ht="45" customHeight="1">
      <c r="A59" s="35" t="s">
        <v>63</v>
      </c>
      <c r="B59" s="40">
        <f t="shared" si="0"/>
        <v>5020</v>
      </c>
      <c r="C59" s="41">
        <v>5020</v>
      </c>
      <c r="D59" s="41"/>
      <c r="E59" s="40">
        <f t="shared" si="1"/>
        <v>1350</v>
      </c>
      <c r="F59" s="41">
        <v>1350</v>
      </c>
      <c r="G59" s="41"/>
      <c r="H59" s="36">
        <f t="shared" si="7"/>
        <v>11702</v>
      </c>
      <c r="I59" s="41">
        <v>11702</v>
      </c>
      <c r="J59" s="41"/>
      <c r="K59" s="40">
        <f t="shared" si="2"/>
        <v>3000</v>
      </c>
      <c r="L59" s="41">
        <v>3000</v>
      </c>
      <c r="M59" s="41"/>
      <c r="N59" s="40">
        <f t="shared" si="3"/>
        <v>0</v>
      </c>
      <c r="O59" s="41"/>
      <c r="P59" s="41"/>
      <c r="Q59" s="40">
        <f t="shared" si="4"/>
        <v>0</v>
      </c>
      <c r="R59" s="41"/>
      <c r="S59" s="41"/>
      <c r="T59" s="40">
        <f t="shared" si="5"/>
        <v>0</v>
      </c>
      <c r="U59" s="41"/>
      <c r="V59" s="41"/>
      <c r="W59" s="40">
        <f t="shared" si="6"/>
        <v>0</v>
      </c>
      <c r="X59" s="41"/>
      <c r="Y59" s="41"/>
      <c r="Z59" s="41"/>
      <c r="AA59" s="41"/>
      <c r="AB59" s="41"/>
      <c r="AC59" s="38">
        <f t="shared" si="8"/>
        <v>0</v>
      </c>
      <c r="AD59" s="39"/>
      <c r="AE59" s="39"/>
      <c r="AF59" s="38">
        <f t="shared" si="9"/>
        <v>0</v>
      </c>
      <c r="AG59" s="39"/>
      <c r="AH59" s="39"/>
      <c r="AI59" s="38">
        <f t="shared" si="10"/>
        <v>0</v>
      </c>
      <c r="AJ59" s="39"/>
      <c r="AK59" s="39"/>
      <c r="AL59" s="38">
        <f t="shared" si="11"/>
        <v>0</v>
      </c>
      <c r="AM59" s="39"/>
      <c r="AN59" s="39"/>
      <c r="AO59" s="39"/>
      <c r="AP59" s="39"/>
      <c r="AQ59" s="39"/>
      <c r="AR59" s="39"/>
      <c r="AS59" s="39"/>
      <c r="AT59" s="39"/>
    </row>
    <row r="60" spans="1:46" ht="45" customHeight="1">
      <c r="A60" s="35" t="s">
        <v>64</v>
      </c>
      <c r="B60" s="40">
        <f t="shared" si="0"/>
        <v>0</v>
      </c>
      <c r="C60" s="41"/>
      <c r="D60" s="41"/>
      <c r="E60" s="40">
        <f t="shared" si="1"/>
        <v>0</v>
      </c>
      <c r="F60" s="41"/>
      <c r="G60" s="41"/>
      <c r="H60" s="36">
        <f t="shared" si="7"/>
        <v>5162</v>
      </c>
      <c r="I60" s="41">
        <v>4612</v>
      </c>
      <c r="J60" s="41">
        <v>550</v>
      </c>
      <c r="K60" s="40">
        <f t="shared" si="2"/>
        <v>3194</v>
      </c>
      <c r="L60" s="41">
        <v>2900</v>
      </c>
      <c r="M60" s="41">
        <v>294</v>
      </c>
      <c r="N60" s="40">
        <f t="shared" si="3"/>
        <v>0</v>
      </c>
      <c r="O60" s="41"/>
      <c r="P60" s="41"/>
      <c r="Q60" s="40">
        <f t="shared" si="4"/>
        <v>0</v>
      </c>
      <c r="R60" s="41"/>
      <c r="S60" s="41"/>
      <c r="T60" s="40">
        <f t="shared" si="5"/>
        <v>0</v>
      </c>
      <c r="U60" s="41"/>
      <c r="V60" s="41"/>
      <c r="W60" s="40">
        <f t="shared" si="6"/>
        <v>0</v>
      </c>
      <c r="X60" s="41"/>
      <c r="Y60" s="41"/>
      <c r="Z60" s="41"/>
      <c r="AA60" s="41"/>
      <c r="AB60" s="41"/>
      <c r="AC60" s="38">
        <f t="shared" si="8"/>
        <v>0</v>
      </c>
      <c r="AD60" s="39"/>
      <c r="AE60" s="39"/>
      <c r="AF60" s="38">
        <f t="shared" si="9"/>
        <v>0</v>
      </c>
      <c r="AG60" s="39"/>
      <c r="AH60" s="39"/>
      <c r="AI60" s="38">
        <f t="shared" si="10"/>
        <v>0</v>
      </c>
      <c r="AJ60" s="39"/>
      <c r="AK60" s="39"/>
      <c r="AL60" s="38">
        <f t="shared" si="11"/>
        <v>0</v>
      </c>
      <c r="AM60" s="39"/>
      <c r="AN60" s="39"/>
      <c r="AO60" s="39"/>
      <c r="AP60" s="39"/>
      <c r="AQ60" s="39"/>
      <c r="AR60" s="39"/>
      <c r="AS60" s="39"/>
      <c r="AT60" s="39"/>
    </row>
    <row r="61" spans="1:46" ht="45" customHeight="1">
      <c r="A61" s="35" t="s">
        <v>65</v>
      </c>
      <c r="B61" s="40">
        <f t="shared" si="0"/>
        <v>0</v>
      </c>
      <c r="C61" s="41"/>
      <c r="D61" s="41"/>
      <c r="E61" s="40">
        <f t="shared" si="1"/>
        <v>0</v>
      </c>
      <c r="F61" s="41"/>
      <c r="G61" s="41"/>
      <c r="H61" s="36">
        <f t="shared" si="7"/>
        <v>11890</v>
      </c>
      <c r="I61" s="41">
        <v>10394</v>
      </c>
      <c r="J61" s="41">
        <v>1496</v>
      </c>
      <c r="K61" s="40">
        <f t="shared" si="2"/>
        <v>1860</v>
      </c>
      <c r="L61" s="41">
        <v>1850</v>
      </c>
      <c r="M61" s="41">
        <v>10</v>
      </c>
      <c r="N61" s="40">
        <f t="shared" si="3"/>
        <v>0</v>
      </c>
      <c r="O61" s="41"/>
      <c r="P61" s="41"/>
      <c r="Q61" s="40">
        <f t="shared" si="4"/>
        <v>0</v>
      </c>
      <c r="R61" s="41"/>
      <c r="S61" s="41"/>
      <c r="T61" s="40">
        <f t="shared" si="5"/>
        <v>0</v>
      </c>
      <c r="U61" s="41"/>
      <c r="V61" s="41"/>
      <c r="W61" s="40">
        <f t="shared" si="6"/>
        <v>0</v>
      </c>
      <c r="X61" s="41"/>
      <c r="Y61" s="41"/>
      <c r="Z61" s="41"/>
      <c r="AA61" s="41"/>
      <c r="AB61" s="41"/>
      <c r="AC61" s="38">
        <f t="shared" si="8"/>
        <v>0</v>
      </c>
      <c r="AD61" s="39"/>
      <c r="AE61" s="39"/>
      <c r="AF61" s="38">
        <f t="shared" si="9"/>
        <v>0</v>
      </c>
      <c r="AG61" s="39"/>
      <c r="AH61" s="39"/>
      <c r="AI61" s="38">
        <f t="shared" si="10"/>
        <v>0</v>
      </c>
      <c r="AJ61" s="39"/>
      <c r="AK61" s="39"/>
      <c r="AL61" s="38">
        <f t="shared" si="11"/>
        <v>0</v>
      </c>
      <c r="AM61" s="39"/>
      <c r="AN61" s="39"/>
      <c r="AO61" s="39"/>
      <c r="AP61" s="39"/>
      <c r="AQ61" s="39"/>
      <c r="AR61" s="39"/>
      <c r="AS61" s="39"/>
      <c r="AT61" s="39"/>
    </row>
    <row r="62" spans="1:46" ht="45" customHeight="1">
      <c r="A62" s="35" t="s">
        <v>66</v>
      </c>
      <c r="B62" s="40">
        <f t="shared" si="0"/>
        <v>4500</v>
      </c>
      <c r="C62" s="41">
        <v>4500</v>
      </c>
      <c r="D62" s="41"/>
      <c r="E62" s="40">
        <f t="shared" si="1"/>
        <v>5200</v>
      </c>
      <c r="F62" s="41">
        <v>5200</v>
      </c>
      <c r="G62" s="41"/>
      <c r="H62" s="36">
        <f t="shared" si="7"/>
        <v>8328</v>
      </c>
      <c r="I62" s="41">
        <v>8328</v>
      </c>
      <c r="J62" s="41"/>
      <c r="K62" s="40">
        <f t="shared" si="2"/>
        <v>3850</v>
      </c>
      <c r="L62" s="41">
        <v>3850</v>
      </c>
      <c r="M62" s="41"/>
      <c r="N62" s="40">
        <f t="shared" si="3"/>
        <v>0</v>
      </c>
      <c r="O62" s="41"/>
      <c r="P62" s="41"/>
      <c r="Q62" s="40">
        <f t="shared" si="4"/>
        <v>0</v>
      </c>
      <c r="R62" s="41"/>
      <c r="S62" s="41"/>
      <c r="T62" s="40">
        <f t="shared" si="5"/>
        <v>0</v>
      </c>
      <c r="U62" s="41"/>
      <c r="V62" s="41"/>
      <c r="W62" s="40">
        <f t="shared" si="6"/>
        <v>0</v>
      </c>
      <c r="X62" s="41"/>
      <c r="Y62" s="41"/>
      <c r="Z62" s="41"/>
      <c r="AA62" s="41"/>
      <c r="AB62" s="41"/>
      <c r="AC62" s="38">
        <f t="shared" si="8"/>
        <v>0</v>
      </c>
      <c r="AD62" s="39"/>
      <c r="AE62" s="39"/>
      <c r="AF62" s="38">
        <f t="shared" si="9"/>
        <v>0</v>
      </c>
      <c r="AG62" s="39"/>
      <c r="AH62" s="39"/>
      <c r="AI62" s="38">
        <f t="shared" si="10"/>
        <v>0</v>
      </c>
      <c r="AJ62" s="39"/>
      <c r="AK62" s="39"/>
      <c r="AL62" s="38">
        <f t="shared" si="11"/>
        <v>0</v>
      </c>
      <c r="AM62" s="39"/>
      <c r="AN62" s="39"/>
      <c r="AO62" s="39"/>
      <c r="AP62" s="39"/>
      <c r="AQ62" s="39"/>
      <c r="AR62" s="39"/>
      <c r="AS62" s="39"/>
      <c r="AT62" s="39"/>
    </row>
    <row r="63" spans="1:46" ht="45" customHeight="1">
      <c r="A63" s="35" t="s">
        <v>67</v>
      </c>
      <c r="B63" s="40">
        <f t="shared" si="0"/>
        <v>13500</v>
      </c>
      <c r="C63" s="41">
        <v>13500</v>
      </c>
      <c r="D63" s="41"/>
      <c r="E63" s="40">
        <f t="shared" si="1"/>
        <v>9840</v>
      </c>
      <c r="F63" s="41">
        <v>9840</v>
      </c>
      <c r="G63" s="41"/>
      <c r="H63" s="36">
        <f t="shared" si="7"/>
        <v>11870</v>
      </c>
      <c r="I63" s="41">
        <v>11870</v>
      </c>
      <c r="J63" s="41"/>
      <c r="K63" s="40">
        <f t="shared" si="2"/>
        <v>3700</v>
      </c>
      <c r="L63" s="41">
        <v>3700</v>
      </c>
      <c r="M63" s="41"/>
      <c r="N63" s="40">
        <f t="shared" si="3"/>
        <v>0</v>
      </c>
      <c r="O63" s="41"/>
      <c r="P63" s="41"/>
      <c r="Q63" s="40">
        <f t="shared" si="4"/>
        <v>0</v>
      </c>
      <c r="R63" s="41"/>
      <c r="S63" s="41"/>
      <c r="T63" s="40">
        <f t="shared" si="5"/>
        <v>0</v>
      </c>
      <c r="U63" s="41"/>
      <c r="V63" s="41"/>
      <c r="W63" s="40">
        <f t="shared" si="6"/>
        <v>0</v>
      </c>
      <c r="X63" s="41"/>
      <c r="Y63" s="41"/>
      <c r="Z63" s="41"/>
      <c r="AA63" s="41"/>
      <c r="AB63" s="41"/>
      <c r="AC63" s="38">
        <f t="shared" si="8"/>
        <v>0</v>
      </c>
      <c r="AD63" s="39"/>
      <c r="AE63" s="39"/>
      <c r="AF63" s="38">
        <f t="shared" si="9"/>
        <v>0</v>
      </c>
      <c r="AG63" s="39"/>
      <c r="AH63" s="39"/>
      <c r="AI63" s="38">
        <f t="shared" si="10"/>
        <v>0</v>
      </c>
      <c r="AJ63" s="39"/>
      <c r="AK63" s="39"/>
      <c r="AL63" s="38">
        <f t="shared" si="11"/>
        <v>0</v>
      </c>
      <c r="AM63" s="39"/>
      <c r="AN63" s="39"/>
      <c r="AO63" s="39"/>
      <c r="AP63" s="39"/>
      <c r="AQ63" s="39"/>
      <c r="AR63" s="39"/>
      <c r="AS63" s="39"/>
      <c r="AT63" s="39"/>
    </row>
    <row r="64" spans="1:46" ht="45" customHeight="1">
      <c r="A64" s="35" t="s">
        <v>68</v>
      </c>
      <c r="B64" s="40">
        <f t="shared" si="0"/>
        <v>2300</v>
      </c>
      <c r="C64" s="41"/>
      <c r="D64" s="41">
        <v>2300</v>
      </c>
      <c r="E64" s="40">
        <f t="shared" si="1"/>
        <v>0</v>
      </c>
      <c r="F64" s="41"/>
      <c r="G64" s="41"/>
      <c r="H64" s="36">
        <f t="shared" si="7"/>
        <v>6330</v>
      </c>
      <c r="I64" s="41"/>
      <c r="J64" s="41">
        <v>6330</v>
      </c>
      <c r="K64" s="40">
        <f t="shared" si="2"/>
        <v>730</v>
      </c>
      <c r="L64" s="41"/>
      <c r="M64" s="41">
        <v>730</v>
      </c>
      <c r="N64" s="40">
        <f t="shared" si="3"/>
        <v>0</v>
      </c>
      <c r="O64" s="41"/>
      <c r="P64" s="41"/>
      <c r="Q64" s="40">
        <f t="shared" si="4"/>
        <v>0</v>
      </c>
      <c r="R64" s="41"/>
      <c r="S64" s="41"/>
      <c r="T64" s="40">
        <f t="shared" si="5"/>
        <v>0</v>
      </c>
      <c r="U64" s="41"/>
      <c r="V64" s="41"/>
      <c r="W64" s="40">
        <f t="shared" si="6"/>
        <v>0</v>
      </c>
      <c r="X64" s="41"/>
      <c r="Y64" s="41"/>
      <c r="Z64" s="41"/>
      <c r="AA64" s="41"/>
      <c r="AB64" s="41"/>
      <c r="AC64" s="38">
        <f t="shared" si="8"/>
        <v>0</v>
      </c>
      <c r="AD64" s="39"/>
      <c r="AE64" s="39"/>
      <c r="AF64" s="38">
        <f t="shared" si="9"/>
        <v>0</v>
      </c>
      <c r="AG64" s="39"/>
      <c r="AH64" s="39"/>
      <c r="AI64" s="38">
        <f t="shared" si="10"/>
        <v>0</v>
      </c>
      <c r="AJ64" s="39"/>
      <c r="AK64" s="39"/>
      <c r="AL64" s="38">
        <f t="shared" si="11"/>
        <v>420</v>
      </c>
      <c r="AM64" s="39"/>
      <c r="AN64" s="39">
        <v>420</v>
      </c>
      <c r="AO64" s="39">
        <v>300</v>
      </c>
      <c r="AP64" s="39"/>
      <c r="AQ64" s="39">
        <v>300</v>
      </c>
      <c r="AR64" s="39"/>
      <c r="AS64" s="39"/>
      <c r="AT64" s="39"/>
    </row>
    <row r="65" spans="1:46" ht="45" customHeight="1">
      <c r="A65" s="35" t="s">
        <v>69</v>
      </c>
      <c r="B65" s="40">
        <f t="shared" si="0"/>
        <v>0</v>
      </c>
      <c r="C65" s="41"/>
      <c r="D65" s="41"/>
      <c r="E65" s="40">
        <f t="shared" si="1"/>
        <v>0</v>
      </c>
      <c r="F65" s="41"/>
      <c r="G65" s="41"/>
      <c r="H65" s="36">
        <f t="shared" si="7"/>
        <v>360</v>
      </c>
      <c r="I65" s="41"/>
      <c r="J65" s="41">
        <v>360</v>
      </c>
      <c r="K65" s="40">
        <f t="shared" si="2"/>
        <v>450</v>
      </c>
      <c r="L65" s="41"/>
      <c r="M65" s="41">
        <v>450</v>
      </c>
      <c r="N65" s="40">
        <f t="shared" si="3"/>
        <v>0</v>
      </c>
      <c r="O65" s="41"/>
      <c r="P65" s="41"/>
      <c r="Q65" s="40">
        <f t="shared" si="4"/>
        <v>0</v>
      </c>
      <c r="R65" s="41"/>
      <c r="S65" s="41"/>
      <c r="T65" s="40">
        <f t="shared" si="5"/>
        <v>0</v>
      </c>
      <c r="U65" s="41"/>
      <c r="V65" s="41"/>
      <c r="W65" s="40">
        <f t="shared" si="6"/>
        <v>0</v>
      </c>
      <c r="X65" s="41"/>
      <c r="Y65" s="41"/>
      <c r="Z65" s="41"/>
      <c r="AA65" s="41"/>
      <c r="AB65" s="41"/>
      <c r="AC65" s="38">
        <f t="shared" si="8"/>
        <v>0</v>
      </c>
      <c r="AD65" s="39"/>
      <c r="AE65" s="39"/>
      <c r="AF65" s="38">
        <f t="shared" si="9"/>
        <v>0</v>
      </c>
      <c r="AG65" s="39"/>
      <c r="AH65" s="39"/>
      <c r="AI65" s="38">
        <f t="shared" si="10"/>
        <v>0</v>
      </c>
      <c r="AJ65" s="39"/>
      <c r="AK65" s="39"/>
      <c r="AL65" s="38">
        <f t="shared" si="11"/>
        <v>0</v>
      </c>
      <c r="AM65" s="39"/>
      <c r="AN65" s="39"/>
      <c r="AO65" s="39"/>
      <c r="AP65" s="39"/>
      <c r="AQ65" s="39"/>
      <c r="AR65" s="39"/>
      <c r="AS65" s="39"/>
      <c r="AT65" s="39"/>
    </row>
    <row r="66" spans="1:46" ht="45" customHeight="1">
      <c r="A66" s="35" t="s">
        <v>70</v>
      </c>
      <c r="B66" s="40">
        <f t="shared" si="0"/>
        <v>4000</v>
      </c>
      <c r="C66" s="41">
        <v>4000</v>
      </c>
      <c r="D66" s="41"/>
      <c r="E66" s="40">
        <f t="shared" si="1"/>
        <v>0</v>
      </c>
      <c r="F66" s="41"/>
      <c r="G66" s="41"/>
      <c r="H66" s="36">
        <f t="shared" si="7"/>
        <v>15789</v>
      </c>
      <c r="I66" s="41">
        <v>15789</v>
      </c>
      <c r="J66" s="41"/>
      <c r="K66" s="40">
        <f t="shared" si="2"/>
        <v>1800</v>
      </c>
      <c r="L66" s="41">
        <v>1800</v>
      </c>
      <c r="M66" s="41"/>
      <c r="N66" s="40">
        <f t="shared" si="3"/>
        <v>0</v>
      </c>
      <c r="O66" s="41"/>
      <c r="P66" s="41"/>
      <c r="Q66" s="40">
        <f t="shared" si="4"/>
        <v>800</v>
      </c>
      <c r="R66" s="41">
        <v>800</v>
      </c>
      <c r="S66" s="41"/>
      <c r="T66" s="40">
        <f t="shared" si="5"/>
        <v>0</v>
      </c>
      <c r="U66" s="41"/>
      <c r="V66" s="41"/>
      <c r="W66" s="40">
        <f t="shared" si="6"/>
        <v>0</v>
      </c>
      <c r="X66" s="41"/>
      <c r="Y66" s="41"/>
      <c r="Z66" s="41"/>
      <c r="AA66" s="41"/>
      <c r="AB66" s="41"/>
      <c r="AC66" s="38">
        <f t="shared" si="8"/>
        <v>1958</v>
      </c>
      <c r="AD66" s="39">
        <f>390+1472</f>
        <v>1862</v>
      </c>
      <c r="AE66" s="39">
        <v>96</v>
      </c>
      <c r="AF66" s="38">
        <f t="shared" si="9"/>
        <v>4500</v>
      </c>
      <c r="AG66" s="39">
        <v>4500</v>
      </c>
      <c r="AH66" s="39"/>
      <c r="AI66" s="38">
        <f t="shared" si="10"/>
        <v>0</v>
      </c>
      <c r="AJ66" s="39"/>
      <c r="AK66" s="39"/>
      <c r="AL66" s="38">
        <f t="shared" si="11"/>
        <v>0</v>
      </c>
      <c r="AM66" s="39"/>
      <c r="AN66" s="39"/>
      <c r="AO66" s="39"/>
      <c r="AP66" s="39"/>
      <c r="AQ66" s="39"/>
      <c r="AR66" s="39"/>
      <c r="AS66" s="39"/>
      <c r="AT66" s="39"/>
    </row>
    <row r="67" spans="1:46" ht="45" customHeight="1">
      <c r="A67" s="35" t="s">
        <v>71</v>
      </c>
      <c r="B67" s="40">
        <f t="shared" si="0"/>
        <v>1469</v>
      </c>
      <c r="C67" s="41">
        <v>1469</v>
      </c>
      <c r="D67" s="41"/>
      <c r="E67" s="40">
        <f t="shared" si="1"/>
        <v>0</v>
      </c>
      <c r="F67" s="41"/>
      <c r="G67" s="41"/>
      <c r="H67" s="36">
        <f t="shared" si="7"/>
        <v>4316</v>
      </c>
      <c r="I67" s="41">
        <v>2605</v>
      </c>
      <c r="J67" s="41">
        <v>1711</v>
      </c>
      <c r="K67" s="40">
        <f t="shared" si="2"/>
        <v>1752</v>
      </c>
      <c r="L67" s="41">
        <v>1752</v>
      </c>
      <c r="M67" s="41"/>
      <c r="N67" s="40">
        <f t="shared" si="3"/>
        <v>0</v>
      </c>
      <c r="O67" s="41"/>
      <c r="P67" s="41"/>
      <c r="Q67" s="40">
        <f t="shared" si="4"/>
        <v>1270</v>
      </c>
      <c r="R67" s="41">
        <f>1300-30</f>
        <v>1270</v>
      </c>
      <c r="S67" s="41"/>
      <c r="T67" s="40">
        <f t="shared" si="5"/>
        <v>0</v>
      </c>
      <c r="U67" s="41"/>
      <c r="V67" s="41"/>
      <c r="W67" s="40">
        <f t="shared" si="6"/>
        <v>0</v>
      </c>
      <c r="X67" s="41"/>
      <c r="Y67" s="41"/>
      <c r="Z67" s="41"/>
      <c r="AA67" s="41"/>
      <c r="AB67" s="41"/>
      <c r="AC67" s="38">
        <f t="shared" si="8"/>
        <v>0</v>
      </c>
      <c r="AD67" s="39"/>
      <c r="AE67" s="39"/>
      <c r="AF67" s="38">
        <f t="shared" si="9"/>
        <v>0</v>
      </c>
      <c r="AG67" s="39"/>
      <c r="AH67" s="39"/>
      <c r="AI67" s="38">
        <f t="shared" si="10"/>
        <v>0</v>
      </c>
      <c r="AJ67" s="39"/>
      <c r="AK67" s="39"/>
      <c r="AL67" s="38">
        <f t="shared" si="11"/>
        <v>0</v>
      </c>
      <c r="AM67" s="39"/>
      <c r="AN67" s="39"/>
      <c r="AO67" s="39"/>
      <c r="AP67" s="39"/>
      <c r="AQ67" s="39"/>
      <c r="AR67" s="39"/>
      <c r="AS67" s="39"/>
      <c r="AT67" s="39"/>
    </row>
    <row r="68" spans="1:46" ht="52.5" customHeight="1">
      <c r="A68" s="35" t="s">
        <v>72</v>
      </c>
      <c r="B68" s="40">
        <f t="shared" si="0"/>
        <v>1500</v>
      </c>
      <c r="C68" s="41"/>
      <c r="D68" s="41">
        <v>1500</v>
      </c>
      <c r="E68" s="40">
        <f t="shared" si="1"/>
        <v>1700</v>
      </c>
      <c r="F68" s="41"/>
      <c r="G68" s="41">
        <v>1700</v>
      </c>
      <c r="H68" s="36">
        <f t="shared" si="7"/>
        <v>3309</v>
      </c>
      <c r="I68" s="41"/>
      <c r="J68" s="41">
        <v>3309</v>
      </c>
      <c r="K68" s="40">
        <f t="shared" si="2"/>
        <v>60</v>
      </c>
      <c r="L68" s="41"/>
      <c r="M68" s="41">
        <v>60</v>
      </c>
      <c r="N68" s="40">
        <f t="shared" si="3"/>
        <v>0</v>
      </c>
      <c r="O68" s="41"/>
      <c r="P68" s="41"/>
      <c r="Q68" s="40">
        <f t="shared" si="4"/>
        <v>0</v>
      </c>
      <c r="R68" s="41"/>
      <c r="S68" s="41"/>
      <c r="T68" s="40">
        <f t="shared" si="5"/>
        <v>0</v>
      </c>
      <c r="U68" s="41"/>
      <c r="V68" s="41"/>
      <c r="W68" s="40">
        <f t="shared" si="6"/>
        <v>0</v>
      </c>
      <c r="X68" s="41"/>
      <c r="Y68" s="41"/>
      <c r="Z68" s="41"/>
      <c r="AA68" s="41"/>
      <c r="AB68" s="41"/>
      <c r="AC68" s="38">
        <f t="shared" si="8"/>
        <v>0</v>
      </c>
      <c r="AD68" s="39"/>
      <c r="AE68" s="39"/>
      <c r="AF68" s="38">
        <f t="shared" si="9"/>
        <v>0</v>
      </c>
      <c r="AG68" s="39"/>
      <c r="AH68" s="39"/>
      <c r="AI68" s="38">
        <f t="shared" si="10"/>
        <v>0</v>
      </c>
      <c r="AJ68" s="39"/>
      <c r="AK68" s="39"/>
      <c r="AL68" s="38">
        <f t="shared" si="11"/>
        <v>200</v>
      </c>
      <c r="AM68" s="39"/>
      <c r="AN68" s="39">
        <v>200</v>
      </c>
      <c r="AO68" s="39"/>
      <c r="AP68" s="39"/>
      <c r="AQ68" s="39"/>
      <c r="AR68" s="39"/>
      <c r="AS68" s="39"/>
      <c r="AT68" s="39"/>
    </row>
    <row r="69" spans="1:46" ht="71.25" customHeight="1">
      <c r="A69" s="35" t="s">
        <v>90</v>
      </c>
      <c r="B69" s="40">
        <f t="shared" si="0"/>
        <v>0</v>
      </c>
      <c r="C69" s="41"/>
      <c r="D69" s="41"/>
      <c r="E69" s="40">
        <f t="shared" si="1"/>
        <v>0</v>
      </c>
      <c r="F69" s="41"/>
      <c r="G69" s="41"/>
      <c r="H69" s="36">
        <f t="shared" si="7"/>
        <v>0</v>
      </c>
      <c r="I69" s="41"/>
      <c r="J69" s="41"/>
      <c r="K69" s="40">
        <f t="shared" si="2"/>
        <v>0</v>
      </c>
      <c r="L69" s="41"/>
      <c r="M69" s="41"/>
      <c r="N69" s="40">
        <f t="shared" si="3"/>
        <v>0</v>
      </c>
      <c r="O69" s="41"/>
      <c r="P69" s="41"/>
      <c r="Q69" s="40">
        <f t="shared" si="4"/>
        <v>0</v>
      </c>
      <c r="R69" s="41"/>
      <c r="S69" s="41"/>
      <c r="T69" s="40">
        <f t="shared" si="5"/>
        <v>0</v>
      </c>
      <c r="U69" s="41"/>
      <c r="V69" s="41"/>
      <c r="W69" s="40">
        <f t="shared" si="6"/>
        <v>0</v>
      </c>
      <c r="X69" s="41"/>
      <c r="Y69" s="41"/>
      <c r="Z69" s="41"/>
      <c r="AA69" s="41">
        <v>2771</v>
      </c>
      <c r="AB69" s="41">
        <v>1389</v>
      </c>
      <c r="AC69" s="38">
        <f t="shared" si="8"/>
        <v>0</v>
      </c>
      <c r="AD69" s="39"/>
      <c r="AE69" s="39"/>
      <c r="AF69" s="38">
        <f t="shared" si="9"/>
        <v>0</v>
      </c>
      <c r="AG69" s="39"/>
      <c r="AH69" s="39"/>
      <c r="AI69" s="38">
        <f t="shared" si="10"/>
        <v>0</v>
      </c>
      <c r="AJ69" s="39"/>
      <c r="AK69" s="39"/>
      <c r="AL69" s="38">
        <f t="shared" si="11"/>
        <v>0</v>
      </c>
      <c r="AM69" s="39"/>
      <c r="AN69" s="39"/>
      <c r="AO69" s="39"/>
      <c r="AP69" s="39"/>
      <c r="AQ69" s="39"/>
      <c r="AR69" s="39"/>
      <c r="AS69" s="39"/>
      <c r="AT69" s="39"/>
    </row>
    <row r="70" spans="1:46" ht="45" customHeight="1">
      <c r="A70" s="35" t="s">
        <v>73</v>
      </c>
      <c r="B70" s="40">
        <f t="shared" si="0"/>
        <v>18000</v>
      </c>
      <c r="C70" s="45">
        <v>18000</v>
      </c>
      <c r="D70" s="41"/>
      <c r="E70" s="40">
        <f t="shared" si="1"/>
        <v>11000</v>
      </c>
      <c r="F70" s="41">
        <v>11000</v>
      </c>
      <c r="G70" s="41"/>
      <c r="H70" s="36">
        <f t="shared" si="7"/>
        <v>10448</v>
      </c>
      <c r="I70" s="41">
        <v>10448</v>
      </c>
      <c r="J70" s="41"/>
      <c r="K70" s="40">
        <f t="shared" si="2"/>
        <v>7200</v>
      </c>
      <c r="L70" s="41">
        <v>7200</v>
      </c>
      <c r="M70" s="41"/>
      <c r="N70" s="40">
        <f t="shared" si="3"/>
        <v>1712</v>
      </c>
      <c r="O70" s="41">
        <v>1712</v>
      </c>
      <c r="P70" s="41"/>
      <c r="Q70" s="40">
        <f t="shared" si="4"/>
        <v>5416</v>
      </c>
      <c r="R70" s="41">
        <v>5416</v>
      </c>
      <c r="S70" s="41"/>
      <c r="T70" s="40">
        <f t="shared" si="5"/>
        <v>1000</v>
      </c>
      <c r="U70" s="41">
        <v>1000</v>
      </c>
      <c r="V70" s="41"/>
      <c r="W70" s="40">
        <f t="shared" si="6"/>
        <v>2000</v>
      </c>
      <c r="X70" s="41">
        <v>2000</v>
      </c>
      <c r="Y70" s="41"/>
      <c r="Z70" s="41"/>
      <c r="AA70" s="41"/>
      <c r="AB70" s="41"/>
      <c r="AC70" s="38">
        <f t="shared" si="8"/>
        <v>0</v>
      </c>
      <c r="AD70" s="39"/>
      <c r="AE70" s="39"/>
      <c r="AF70" s="38">
        <f t="shared" si="9"/>
        <v>0</v>
      </c>
      <c r="AG70" s="39"/>
      <c r="AH70" s="39"/>
      <c r="AI70" s="38">
        <f t="shared" si="10"/>
        <v>0</v>
      </c>
      <c r="AJ70" s="39"/>
      <c r="AK70" s="39"/>
      <c r="AL70" s="38">
        <f t="shared" si="11"/>
        <v>0</v>
      </c>
      <c r="AM70" s="39"/>
      <c r="AN70" s="39"/>
      <c r="AO70" s="39"/>
      <c r="AP70" s="39"/>
      <c r="AQ70" s="39"/>
      <c r="AR70" s="39"/>
      <c r="AS70" s="39"/>
      <c r="AT70" s="39"/>
    </row>
    <row r="71" spans="1:46" ht="54" customHeight="1">
      <c r="A71" s="35" t="s">
        <v>74</v>
      </c>
      <c r="B71" s="40">
        <f t="shared" ref="B71:B84" si="12">C71+D71</f>
        <v>3443</v>
      </c>
      <c r="C71" s="41">
        <v>3443</v>
      </c>
      <c r="D71" s="41"/>
      <c r="E71" s="40">
        <f t="shared" ref="E71:E84" si="13">F71+G71</f>
        <v>0</v>
      </c>
      <c r="F71" s="41"/>
      <c r="G71" s="41"/>
      <c r="H71" s="36">
        <f t="shared" si="7"/>
        <v>3385</v>
      </c>
      <c r="I71" s="41">
        <v>3385</v>
      </c>
      <c r="J71" s="41"/>
      <c r="K71" s="40">
        <f t="shared" ref="K71:K84" si="14">L71+M71</f>
        <v>600</v>
      </c>
      <c r="L71" s="41">
        <v>600</v>
      </c>
      <c r="M71" s="41"/>
      <c r="N71" s="40">
        <f t="shared" ref="N71:N84" si="15">O71+P71</f>
        <v>0</v>
      </c>
      <c r="O71" s="41"/>
      <c r="P71" s="41"/>
      <c r="Q71" s="40">
        <f t="shared" ref="Q71:Q84" si="16">R71+S71</f>
        <v>0</v>
      </c>
      <c r="R71" s="41"/>
      <c r="S71" s="41"/>
      <c r="T71" s="40">
        <f t="shared" ref="T71:T84" si="17">U71+V71</f>
        <v>0</v>
      </c>
      <c r="U71" s="41"/>
      <c r="V71" s="41"/>
      <c r="W71" s="40">
        <f t="shared" ref="W71:W84" si="18">X71+Y71</f>
        <v>0</v>
      </c>
      <c r="X71" s="41"/>
      <c r="Y71" s="41"/>
      <c r="Z71" s="41"/>
      <c r="AA71" s="41"/>
      <c r="AB71" s="41"/>
      <c r="AC71" s="38">
        <f t="shared" si="8"/>
        <v>0</v>
      </c>
      <c r="AD71" s="39"/>
      <c r="AE71" s="39"/>
      <c r="AF71" s="38">
        <f t="shared" si="9"/>
        <v>0</v>
      </c>
      <c r="AG71" s="39"/>
      <c r="AH71" s="39"/>
      <c r="AI71" s="38">
        <f t="shared" si="10"/>
        <v>0</v>
      </c>
      <c r="AJ71" s="39"/>
      <c r="AK71" s="39"/>
      <c r="AL71" s="38">
        <f t="shared" si="11"/>
        <v>0</v>
      </c>
      <c r="AM71" s="39"/>
      <c r="AN71" s="39"/>
      <c r="AO71" s="39"/>
      <c r="AP71" s="39"/>
      <c r="AQ71" s="39"/>
      <c r="AR71" s="39"/>
      <c r="AS71" s="39"/>
      <c r="AT71" s="39"/>
    </row>
    <row r="72" spans="1:46" ht="121.5" customHeight="1">
      <c r="A72" s="35" t="s">
        <v>75</v>
      </c>
      <c r="B72" s="40">
        <f t="shared" si="12"/>
        <v>1000</v>
      </c>
      <c r="C72" s="41">
        <v>990</v>
      </c>
      <c r="D72" s="41">
        <v>10</v>
      </c>
      <c r="E72" s="40">
        <f t="shared" si="13"/>
        <v>1200</v>
      </c>
      <c r="F72" s="41">
        <v>1160</v>
      </c>
      <c r="G72" s="41">
        <v>40</v>
      </c>
      <c r="H72" s="36">
        <f t="shared" ref="H72:H84" si="19">I72+J72</f>
        <v>2877</v>
      </c>
      <c r="I72" s="41">
        <v>2877</v>
      </c>
      <c r="J72" s="41"/>
      <c r="K72" s="40">
        <f t="shared" si="14"/>
        <v>280</v>
      </c>
      <c r="L72" s="41">
        <v>280</v>
      </c>
      <c r="M72" s="41"/>
      <c r="N72" s="40">
        <f t="shared" si="15"/>
        <v>1000</v>
      </c>
      <c r="O72" s="41">
        <v>1000</v>
      </c>
      <c r="P72" s="41"/>
      <c r="Q72" s="40">
        <f t="shared" si="16"/>
        <v>2100</v>
      </c>
      <c r="R72" s="41">
        <v>2100</v>
      </c>
      <c r="S72" s="41"/>
      <c r="T72" s="40">
        <f t="shared" si="17"/>
        <v>3500</v>
      </c>
      <c r="U72" s="41">
        <v>3480</v>
      </c>
      <c r="V72" s="41">
        <v>20</v>
      </c>
      <c r="W72" s="40">
        <f t="shared" si="18"/>
        <v>200</v>
      </c>
      <c r="X72" s="41">
        <v>160</v>
      </c>
      <c r="Y72" s="41">
        <v>40</v>
      </c>
      <c r="Z72" s="41"/>
      <c r="AA72" s="41"/>
      <c r="AB72" s="41"/>
      <c r="AC72" s="38">
        <f t="shared" ref="AC72:AC84" si="20">AD72+AE72</f>
        <v>0</v>
      </c>
      <c r="AD72" s="39"/>
      <c r="AE72" s="39"/>
      <c r="AF72" s="38">
        <f t="shared" ref="AF72:AF84" si="21">AG72+AH72</f>
        <v>0</v>
      </c>
      <c r="AG72" s="39"/>
      <c r="AH72" s="39"/>
      <c r="AI72" s="38">
        <f t="shared" ref="AI72:AI84" si="22">AJ72+AK72</f>
        <v>0</v>
      </c>
      <c r="AJ72" s="39"/>
      <c r="AK72" s="39"/>
      <c r="AL72" s="38">
        <f t="shared" ref="AL72:AL84" si="23">AM72+AN72</f>
        <v>0</v>
      </c>
      <c r="AM72" s="39"/>
      <c r="AN72" s="39"/>
      <c r="AO72" s="39"/>
      <c r="AP72" s="39"/>
      <c r="AQ72" s="39"/>
      <c r="AR72" s="39"/>
      <c r="AS72" s="39"/>
      <c r="AT72" s="39"/>
    </row>
    <row r="73" spans="1:46" ht="70.5" customHeight="1">
      <c r="A73" s="35" t="s">
        <v>76</v>
      </c>
      <c r="B73" s="40">
        <f t="shared" si="12"/>
        <v>1100</v>
      </c>
      <c r="C73" s="41">
        <v>1100</v>
      </c>
      <c r="D73" s="41"/>
      <c r="E73" s="40">
        <f t="shared" si="13"/>
        <v>0</v>
      </c>
      <c r="F73" s="41"/>
      <c r="G73" s="41"/>
      <c r="H73" s="36">
        <f t="shared" si="19"/>
        <v>1962</v>
      </c>
      <c r="I73" s="41">
        <v>1962</v>
      </c>
      <c r="J73" s="41"/>
      <c r="K73" s="40">
        <f t="shared" si="14"/>
        <v>900</v>
      </c>
      <c r="L73" s="41">
        <v>900</v>
      </c>
      <c r="M73" s="41"/>
      <c r="N73" s="40">
        <f t="shared" si="15"/>
        <v>0</v>
      </c>
      <c r="O73" s="41"/>
      <c r="P73" s="41"/>
      <c r="Q73" s="40">
        <f t="shared" si="16"/>
        <v>0</v>
      </c>
      <c r="R73" s="41"/>
      <c r="S73" s="41"/>
      <c r="T73" s="40">
        <f t="shared" si="17"/>
        <v>0</v>
      </c>
      <c r="U73" s="41"/>
      <c r="V73" s="41"/>
      <c r="W73" s="40">
        <f t="shared" si="18"/>
        <v>0</v>
      </c>
      <c r="X73" s="41"/>
      <c r="Y73" s="41"/>
      <c r="Z73" s="41"/>
      <c r="AA73" s="41"/>
      <c r="AB73" s="41"/>
      <c r="AC73" s="38">
        <f t="shared" si="20"/>
        <v>0</v>
      </c>
      <c r="AD73" s="39"/>
      <c r="AE73" s="39"/>
      <c r="AF73" s="38">
        <f t="shared" si="21"/>
        <v>0</v>
      </c>
      <c r="AG73" s="39"/>
      <c r="AH73" s="39"/>
      <c r="AI73" s="38">
        <f t="shared" si="22"/>
        <v>0</v>
      </c>
      <c r="AJ73" s="39"/>
      <c r="AK73" s="39"/>
      <c r="AL73" s="38">
        <f t="shared" si="23"/>
        <v>0</v>
      </c>
      <c r="AM73" s="39"/>
      <c r="AN73" s="39"/>
      <c r="AO73" s="39"/>
      <c r="AP73" s="39"/>
      <c r="AQ73" s="39"/>
      <c r="AR73" s="39"/>
      <c r="AS73" s="39"/>
      <c r="AT73" s="39"/>
    </row>
    <row r="74" spans="1:46" ht="72.75" customHeight="1">
      <c r="A74" s="35" t="s">
        <v>77</v>
      </c>
      <c r="B74" s="40">
        <f t="shared" si="12"/>
        <v>0</v>
      </c>
      <c r="C74" s="41"/>
      <c r="D74" s="41"/>
      <c r="E74" s="40">
        <f t="shared" si="13"/>
        <v>0</v>
      </c>
      <c r="F74" s="41"/>
      <c r="G74" s="41"/>
      <c r="H74" s="36">
        <f t="shared" si="19"/>
        <v>5</v>
      </c>
      <c r="I74" s="41">
        <v>5</v>
      </c>
      <c r="J74" s="41"/>
      <c r="K74" s="40">
        <f t="shared" si="14"/>
        <v>10</v>
      </c>
      <c r="L74" s="41">
        <v>10</v>
      </c>
      <c r="M74" s="41"/>
      <c r="N74" s="40">
        <f t="shared" si="15"/>
        <v>0</v>
      </c>
      <c r="O74" s="41"/>
      <c r="P74" s="41"/>
      <c r="Q74" s="40">
        <f t="shared" si="16"/>
        <v>0</v>
      </c>
      <c r="R74" s="41"/>
      <c r="S74" s="41"/>
      <c r="T74" s="40">
        <f t="shared" si="17"/>
        <v>0</v>
      </c>
      <c r="U74" s="41"/>
      <c r="V74" s="41"/>
      <c r="W74" s="40">
        <f t="shared" si="18"/>
        <v>0</v>
      </c>
      <c r="X74" s="41"/>
      <c r="Y74" s="41"/>
      <c r="Z74" s="41"/>
      <c r="AA74" s="41"/>
      <c r="AB74" s="41"/>
      <c r="AC74" s="38">
        <f t="shared" si="20"/>
        <v>0</v>
      </c>
      <c r="AD74" s="39"/>
      <c r="AE74" s="39"/>
      <c r="AF74" s="38">
        <f t="shared" si="21"/>
        <v>0</v>
      </c>
      <c r="AG74" s="39"/>
      <c r="AH74" s="39"/>
      <c r="AI74" s="38">
        <f t="shared" si="22"/>
        <v>0</v>
      </c>
      <c r="AJ74" s="39"/>
      <c r="AK74" s="39"/>
      <c r="AL74" s="38">
        <f t="shared" si="23"/>
        <v>0</v>
      </c>
      <c r="AM74" s="39"/>
      <c r="AN74" s="39"/>
      <c r="AO74" s="39"/>
      <c r="AP74" s="39"/>
      <c r="AQ74" s="39"/>
      <c r="AR74" s="39"/>
      <c r="AS74" s="39"/>
      <c r="AT74" s="39"/>
    </row>
    <row r="75" spans="1:46" ht="45" customHeight="1">
      <c r="A75" s="35" t="s">
        <v>78</v>
      </c>
      <c r="B75" s="40">
        <f t="shared" si="12"/>
        <v>2600</v>
      </c>
      <c r="C75" s="41">
        <v>2598</v>
      </c>
      <c r="D75" s="41">
        <v>2</v>
      </c>
      <c r="E75" s="40">
        <f t="shared" si="13"/>
        <v>0</v>
      </c>
      <c r="F75" s="41"/>
      <c r="G75" s="41"/>
      <c r="H75" s="36">
        <f t="shared" si="19"/>
        <v>6039</v>
      </c>
      <c r="I75" s="41">
        <v>6039</v>
      </c>
      <c r="J75" s="41"/>
      <c r="K75" s="40">
        <f t="shared" si="14"/>
        <v>680</v>
      </c>
      <c r="L75" s="41">
        <v>680</v>
      </c>
      <c r="M75" s="41"/>
      <c r="N75" s="40">
        <f t="shared" si="15"/>
        <v>0</v>
      </c>
      <c r="O75" s="41"/>
      <c r="P75" s="41"/>
      <c r="Q75" s="40">
        <f t="shared" si="16"/>
        <v>354</v>
      </c>
      <c r="R75" s="41">
        <v>354</v>
      </c>
      <c r="S75" s="41"/>
      <c r="T75" s="40">
        <f t="shared" si="17"/>
        <v>0</v>
      </c>
      <c r="U75" s="41"/>
      <c r="V75" s="41"/>
      <c r="W75" s="40">
        <f t="shared" si="18"/>
        <v>0</v>
      </c>
      <c r="X75" s="41"/>
      <c r="Y75" s="41"/>
      <c r="Z75" s="41"/>
      <c r="AA75" s="41"/>
      <c r="AB75" s="41"/>
      <c r="AC75" s="38">
        <f t="shared" si="20"/>
        <v>0</v>
      </c>
      <c r="AD75" s="39"/>
      <c r="AE75" s="39"/>
      <c r="AF75" s="38">
        <f t="shared" si="21"/>
        <v>0</v>
      </c>
      <c r="AG75" s="39"/>
      <c r="AH75" s="39"/>
      <c r="AI75" s="38">
        <f t="shared" si="22"/>
        <v>0</v>
      </c>
      <c r="AJ75" s="39"/>
      <c r="AK75" s="39"/>
      <c r="AL75" s="38">
        <f t="shared" si="23"/>
        <v>0</v>
      </c>
      <c r="AM75" s="39"/>
      <c r="AN75" s="39"/>
      <c r="AO75" s="39"/>
      <c r="AP75" s="39"/>
      <c r="AQ75" s="39"/>
      <c r="AR75" s="39"/>
      <c r="AS75" s="39"/>
      <c r="AT75" s="39"/>
    </row>
    <row r="76" spans="1:46" ht="45" customHeight="1">
      <c r="A76" s="35" t="s">
        <v>79</v>
      </c>
      <c r="B76" s="40">
        <f t="shared" si="12"/>
        <v>2000</v>
      </c>
      <c r="C76" s="41">
        <v>2000</v>
      </c>
      <c r="D76" s="41"/>
      <c r="E76" s="40">
        <f t="shared" si="13"/>
        <v>0</v>
      </c>
      <c r="F76" s="41"/>
      <c r="G76" s="41"/>
      <c r="H76" s="36">
        <f t="shared" si="19"/>
        <v>0</v>
      </c>
      <c r="I76" s="41"/>
      <c r="J76" s="41"/>
      <c r="K76" s="40">
        <f t="shared" si="14"/>
        <v>0</v>
      </c>
      <c r="L76" s="41"/>
      <c r="M76" s="41"/>
      <c r="N76" s="40">
        <f t="shared" si="15"/>
        <v>0</v>
      </c>
      <c r="O76" s="41"/>
      <c r="P76" s="41"/>
      <c r="Q76" s="40">
        <f t="shared" si="16"/>
        <v>0</v>
      </c>
      <c r="R76" s="41"/>
      <c r="S76" s="41"/>
      <c r="T76" s="40">
        <f t="shared" si="17"/>
        <v>0</v>
      </c>
      <c r="U76" s="41"/>
      <c r="V76" s="41"/>
      <c r="W76" s="40">
        <f t="shared" si="18"/>
        <v>0</v>
      </c>
      <c r="X76" s="41"/>
      <c r="Y76" s="41"/>
      <c r="Z76" s="41"/>
      <c r="AA76" s="41"/>
      <c r="AB76" s="41"/>
      <c r="AC76" s="38">
        <f t="shared" si="20"/>
        <v>0</v>
      </c>
      <c r="AD76" s="39"/>
      <c r="AE76" s="39"/>
      <c r="AF76" s="38">
        <f t="shared" si="21"/>
        <v>0</v>
      </c>
      <c r="AG76" s="39"/>
      <c r="AH76" s="39"/>
      <c r="AI76" s="38">
        <f t="shared" si="22"/>
        <v>0</v>
      </c>
      <c r="AJ76" s="39"/>
      <c r="AK76" s="39"/>
      <c r="AL76" s="38">
        <f t="shared" si="23"/>
        <v>0</v>
      </c>
      <c r="AM76" s="39"/>
      <c r="AN76" s="39"/>
      <c r="AO76" s="39"/>
      <c r="AP76" s="39"/>
      <c r="AQ76" s="39"/>
      <c r="AR76" s="39"/>
      <c r="AS76" s="39"/>
      <c r="AT76" s="39"/>
    </row>
    <row r="77" spans="1:46" ht="45" customHeight="1">
      <c r="A77" s="35" t="s">
        <v>80</v>
      </c>
      <c r="B77" s="40">
        <f t="shared" si="12"/>
        <v>0</v>
      </c>
      <c r="C77" s="41"/>
      <c r="D77" s="41"/>
      <c r="E77" s="40">
        <f t="shared" si="13"/>
        <v>0</v>
      </c>
      <c r="F77" s="41"/>
      <c r="G77" s="41"/>
      <c r="H77" s="36">
        <f t="shared" si="19"/>
        <v>216</v>
      </c>
      <c r="I77" s="41">
        <v>216</v>
      </c>
      <c r="J77" s="41"/>
      <c r="K77" s="40">
        <f t="shared" si="14"/>
        <v>100</v>
      </c>
      <c r="L77" s="41">
        <v>100</v>
      </c>
      <c r="M77" s="41"/>
      <c r="N77" s="40">
        <f t="shared" si="15"/>
        <v>0</v>
      </c>
      <c r="O77" s="41"/>
      <c r="P77" s="41"/>
      <c r="Q77" s="40">
        <f t="shared" si="16"/>
        <v>0</v>
      </c>
      <c r="R77" s="41"/>
      <c r="S77" s="41"/>
      <c r="T77" s="40">
        <f t="shared" si="17"/>
        <v>0</v>
      </c>
      <c r="U77" s="41"/>
      <c r="V77" s="41"/>
      <c r="W77" s="40">
        <f t="shared" si="18"/>
        <v>0</v>
      </c>
      <c r="X77" s="41"/>
      <c r="Y77" s="41"/>
      <c r="Z77" s="41"/>
      <c r="AA77" s="41"/>
      <c r="AB77" s="41"/>
      <c r="AC77" s="38">
        <f t="shared" si="20"/>
        <v>0</v>
      </c>
      <c r="AD77" s="39"/>
      <c r="AE77" s="39"/>
      <c r="AF77" s="38">
        <f t="shared" si="21"/>
        <v>0</v>
      </c>
      <c r="AG77" s="39"/>
      <c r="AH77" s="39"/>
      <c r="AI77" s="38">
        <f t="shared" si="22"/>
        <v>0</v>
      </c>
      <c r="AJ77" s="39"/>
      <c r="AK77" s="39"/>
      <c r="AL77" s="38">
        <f t="shared" si="23"/>
        <v>0</v>
      </c>
      <c r="AM77" s="39"/>
      <c r="AN77" s="39"/>
      <c r="AO77" s="39"/>
      <c r="AP77" s="39"/>
      <c r="AQ77" s="39"/>
      <c r="AR77" s="39"/>
      <c r="AS77" s="39"/>
      <c r="AT77" s="39"/>
    </row>
    <row r="78" spans="1:46" s="47" customFormat="1" ht="118.5" customHeight="1">
      <c r="A78" s="35" t="s">
        <v>81</v>
      </c>
      <c r="B78" s="40">
        <f t="shared" si="12"/>
        <v>100</v>
      </c>
      <c r="C78" s="41">
        <v>100</v>
      </c>
      <c r="D78" s="41"/>
      <c r="E78" s="40">
        <f t="shared" si="13"/>
        <v>0</v>
      </c>
      <c r="F78" s="41"/>
      <c r="G78" s="41"/>
      <c r="H78" s="36">
        <f t="shared" si="19"/>
        <v>144</v>
      </c>
      <c r="I78" s="41">
        <v>144</v>
      </c>
      <c r="J78" s="41"/>
      <c r="K78" s="40">
        <f t="shared" si="14"/>
        <v>0</v>
      </c>
      <c r="L78" s="41"/>
      <c r="M78" s="41"/>
      <c r="N78" s="40">
        <f t="shared" si="15"/>
        <v>0</v>
      </c>
      <c r="O78" s="41"/>
      <c r="P78" s="41"/>
      <c r="Q78" s="40">
        <f t="shared" si="16"/>
        <v>0</v>
      </c>
      <c r="R78" s="41"/>
      <c r="S78" s="41"/>
      <c r="T78" s="40">
        <f t="shared" si="17"/>
        <v>0</v>
      </c>
      <c r="U78" s="41"/>
      <c r="V78" s="41"/>
      <c r="W78" s="40">
        <f t="shared" si="18"/>
        <v>0</v>
      </c>
      <c r="X78" s="41"/>
      <c r="Y78" s="41"/>
      <c r="Z78" s="41"/>
      <c r="AA78" s="41"/>
      <c r="AB78" s="41"/>
      <c r="AC78" s="38">
        <f t="shared" si="20"/>
        <v>0</v>
      </c>
      <c r="AD78" s="39"/>
      <c r="AE78" s="46"/>
      <c r="AF78" s="38">
        <f t="shared" si="21"/>
        <v>0</v>
      </c>
      <c r="AG78" s="46"/>
      <c r="AH78" s="46"/>
      <c r="AI78" s="38">
        <f t="shared" si="22"/>
        <v>0</v>
      </c>
      <c r="AJ78" s="46"/>
      <c r="AK78" s="46"/>
      <c r="AL78" s="38">
        <f t="shared" si="23"/>
        <v>0</v>
      </c>
      <c r="AM78" s="46"/>
      <c r="AN78" s="46"/>
      <c r="AO78" s="46"/>
      <c r="AP78" s="46"/>
      <c r="AQ78" s="46"/>
      <c r="AR78" s="46"/>
      <c r="AS78" s="46"/>
      <c r="AT78" s="46"/>
    </row>
    <row r="79" spans="1:46" ht="45" customHeight="1">
      <c r="A79" s="35" t="s">
        <v>82</v>
      </c>
      <c r="B79" s="40">
        <f t="shared" si="12"/>
        <v>700</v>
      </c>
      <c r="C79" s="41">
        <v>700</v>
      </c>
      <c r="D79" s="41"/>
      <c r="E79" s="40">
        <f t="shared" si="13"/>
        <v>800</v>
      </c>
      <c r="F79" s="41">
        <v>800</v>
      </c>
      <c r="G79" s="41"/>
      <c r="H79" s="36">
        <f t="shared" si="19"/>
        <v>0</v>
      </c>
      <c r="I79" s="41"/>
      <c r="J79" s="41"/>
      <c r="K79" s="40">
        <f t="shared" si="14"/>
        <v>0</v>
      </c>
      <c r="L79" s="41"/>
      <c r="M79" s="41"/>
      <c r="N79" s="40">
        <f t="shared" si="15"/>
        <v>0</v>
      </c>
      <c r="O79" s="41"/>
      <c r="P79" s="41"/>
      <c r="Q79" s="40">
        <f t="shared" si="16"/>
        <v>0</v>
      </c>
      <c r="R79" s="41"/>
      <c r="S79" s="41"/>
      <c r="T79" s="40">
        <f t="shared" si="17"/>
        <v>0</v>
      </c>
      <c r="U79" s="41"/>
      <c r="V79" s="41"/>
      <c r="W79" s="40">
        <f t="shared" si="18"/>
        <v>0</v>
      </c>
      <c r="X79" s="41"/>
      <c r="Y79" s="41"/>
      <c r="Z79" s="41"/>
      <c r="AA79" s="41"/>
      <c r="AB79" s="41"/>
      <c r="AC79" s="38">
        <f t="shared" si="20"/>
        <v>0</v>
      </c>
      <c r="AD79" s="39"/>
      <c r="AE79" s="39"/>
      <c r="AF79" s="38">
        <f t="shared" si="21"/>
        <v>0</v>
      </c>
      <c r="AG79" s="39"/>
      <c r="AH79" s="39"/>
      <c r="AI79" s="38">
        <f t="shared" si="22"/>
        <v>0</v>
      </c>
      <c r="AJ79" s="39"/>
      <c r="AK79" s="39"/>
      <c r="AL79" s="38">
        <f t="shared" si="23"/>
        <v>0</v>
      </c>
      <c r="AM79" s="39"/>
      <c r="AN79" s="39"/>
      <c r="AO79" s="39"/>
      <c r="AP79" s="39"/>
      <c r="AQ79" s="39"/>
      <c r="AR79" s="39"/>
      <c r="AS79" s="39"/>
      <c r="AT79" s="39"/>
    </row>
    <row r="80" spans="1:46" ht="45" customHeight="1">
      <c r="A80" s="35" t="s">
        <v>83</v>
      </c>
      <c r="B80" s="40">
        <f t="shared" si="12"/>
        <v>3900</v>
      </c>
      <c r="C80" s="41">
        <v>3900</v>
      </c>
      <c r="D80" s="41"/>
      <c r="E80" s="40">
        <f t="shared" si="13"/>
        <v>3026</v>
      </c>
      <c r="F80" s="41">
        <v>3026</v>
      </c>
      <c r="G80" s="41"/>
      <c r="H80" s="36">
        <f t="shared" si="19"/>
        <v>0</v>
      </c>
      <c r="I80" s="41"/>
      <c r="J80" s="41"/>
      <c r="K80" s="40">
        <f t="shared" si="14"/>
        <v>0</v>
      </c>
      <c r="L80" s="41"/>
      <c r="M80" s="41"/>
      <c r="N80" s="40">
        <f t="shared" si="15"/>
        <v>0</v>
      </c>
      <c r="O80" s="41"/>
      <c r="P80" s="41"/>
      <c r="Q80" s="40">
        <f t="shared" si="16"/>
        <v>0</v>
      </c>
      <c r="R80" s="41"/>
      <c r="S80" s="41"/>
      <c r="T80" s="40">
        <f t="shared" si="17"/>
        <v>0</v>
      </c>
      <c r="U80" s="41"/>
      <c r="V80" s="41"/>
      <c r="W80" s="40">
        <f t="shared" si="18"/>
        <v>0</v>
      </c>
      <c r="X80" s="41"/>
      <c r="Y80" s="41"/>
      <c r="Z80" s="41"/>
      <c r="AA80" s="41"/>
      <c r="AB80" s="41"/>
      <c r="AC80" s="38">
        <f t="shared" si="20"/>
        <v>0</v>
      </c>
      <c r="AD80" s="39"/>
      <c r="AE80" s="39"/>
      <c r="AF80" s="38">
        <f t="shared" si="21"/>
        <v>0</v>
      </c>
      <c r="AG80" s="39"/>
      <c r="AH80" s="39"/>
      <c r="AI80" s="38">
        <f t="shared" si="22"/>
        <v>0</v>
      </c>
      <c r="AJ80" s="39"/>
      <c r="AK80" s="39"/>
      <c r="AL80" s="38">
        <f t="shared" si="23"/>
        <v>0</v>
      </c>
      <c r="AM80" s="39"/>
      <c r="AN80" s="39"/>
      <c r="AO80" s="39"/>
      <c r="AP80" s="39"/>
      <c r="AQ80" s="39"/>
      <c r="AR80" s="39"/>
      <c r="AS80" s="39"/>
      <c r="AT80" s="39"/>
    </row>
    <row r="81" spans="1:46" ht="45" customHeight="1">
      <c r="A81" s="35" t="s">
        <v>84</v>
      </c>
      <c r="B81" s="40">
        <f t="shared" si="12"/>
        <v>1900</v>
      </c>
      <c r="C81" s="41">
        <v>1900</v>
      </c>
      <c r="D81" s="41"/>
      <c r="E81" s="40">
        <f t="shared" si="13"/>
        <v>2500</v>
      </c>
      <c r="F81" s="41">
        <v>2400</v>
      </c>
      <c r="G81" s="41">
        <v>100</v>
      </c>
      <c r="H81" s="36">
        <f t="shared" si="19"/>
        <v>0</v>
      </c>
      <c r="I81" s="41"/>
      <c r="J81" s="41"/>
      <c r="K81" s="40">
        <f t="shared" si="14"/>
        <v>0</v>
      </c>
      <c r="L81" s="41"/>
      <c r="M81" s="41"/>
      <c r="N81" s="40">
        <f t="shared" si="15"/>
        <v>0</v>
      </c>
      <c r="O81" s="41"/>
      <c r="P81" s="41"/>
      <c r="Q81" s="40">
        <f t="shared" si="16"/>
        <v>0</v>
      </c>
      <c r="R81" s="41"/>
      <c r="S81" s="41"/>
      <c r="T81" s="40">
        <f t="shared" si="17"/>
        <v>0</v>
      </c>
      <c r="U81" s="41"/>
      <c r="V81" s="41"/>
      <c r="W81" s="40">
        <f t="shared" si="18"/>
        <v>0</v>
      </c>
      <c r="X81" s="41"/>
      <c r="Y81" s="41"/>
      <c r="Z81" s="41"/>
      <c r="AA81" s="41"/>
      <c r="AB81" s="41"/>
      <c r="AC81" s="38">
        <f t="shared" si="20"/>
        <v>0</v>
      </c>
      <c r="AD81" s="39"/>
      <c r="AE81" s="39"/>
      <c r="AF81" s="38">
        <f t="shared" si="21"/>
        <v>0</v>
      </c>
      <c r="AG81" s="39"/>
      <c r="AH81" s="39"/>
      <c r="AI81" s="38">
        <f t="shared" si="22"/>
        <v>0</v>
      </c>
      <c r="AJ81" s="39"/>
      <c r="AK81" s="39"/>
      <c r="AL81" s="38">
        <f t="shared" si="23"/>
        <v>0</v>
      </c>
      <c r="AM81" s="39"/>
      <c r="AN81" s="39"/>
      <c r="AO81" s="39"/>
      <c r="AP81" s="39"/>
      <c r="AQ81" s="39"/>
      <c r="AR81" s="39"/>
      <c r="AS81" s="39"/>
      <c r="AT81" s="39"/>
    </row>
    <row r="82" spans="1:46" ht="45" customHeight="1">
      <c r="A82" s="35" t="s">
        <v>85</v>
      </c>
      <c r="B82" s="40">
        <f t="shared" si="12"/>
        <v>1200</v>
      </c>
      <c r="C82" s="41">
        <v>1185</v>
      </c>
      <c r="D82" s="41">
        <v>15</v>
      </c>
      <c r="E82" s="40">
        <f t="shared" si="13"/>
        <v>0</v>
      </c>
      <c r="F82" s="41"/>
      <c r="G82" s="41"/>
      <c r="H82" s="36">
        <f t="shared" si="19"/>
        <v>0</v>
      </c>
      <c r="I82" s="41"/>
      <c r="J82" s="41"/>
      <c r="K82" s="40">
        <f t="shared" si="14"/>
        <v>0</v>
      </c>
      <c r="L82" s="41"/>
      <c r="M82" s="41"/>
      <c r="N82" s="40">
        <f t="shared" si="15"/>
        <v>0</v>
      </c>
      <c r="O82" s="41"/>
      <c r="P82" s="41"/>
      <c r="Q82" s="40">
        <f t="shared" si="16"/>
        <v>0</v>
      </c>
      <c r="R82" s="41"/>
      <c r="S82" s="41"/>
      <c r="T82" s="40">
        <f t="shared" si="17"/>
        <v>0</v>
      </c>
      <c r="U82" s="41"/>
      <c r="V82" s="41"/>
      <c r="W82" s="40">
        <f t="shared" si="18"/>
        <v>0</v>
      </c>
      <c r="X82" s="41"/>
      <c r="Y82" s="41"/>
      <c r="Z82" s="41"/>
      <c r="AA82" s="41"/>
      <c r="AB82" s="41"/>
      <c r="AC82" s="38">
        <f t="shared" si="20"/>
        <v>0</v>
      </c>
      <c r="AD82" s="39"/>
      <c r="AE82" s="39"/>
      <c r="AF82" s="38">
        <f t="shared" si="21"/>
        <v>0</v>
      </c>
      <c r="AG82" s="39"/>
      <c r="AH82" s="39"/>
      <c r="AI82" s="38">
        <f t="shared" si="22"/>
        <v>0</v>
      </c>
      <c r="AJ82" s="39"/>
      <c r="AK82" s="39"/>
      <c r="AL82" s="38">
        <f t="shared" si="23"/>
        <v>0</v>
      </c>
      <c r="AM82" s="39"/>
      <c r="AN82" s="39"/>
      <c r="AO82" s="39"/>
      <c r="AP82" s="39"/>
      <c r="AQ82" s="39"/>
      <c r="AR82" s="39"/>
      <c r="AS82" s="39"/>
      <c r="AT82" s="39"/>
    </row>
    <row r="83" spans="1:46" ht="45" customHeight="1">
      <c r="A83" s="35" t="s">
        <v>106</v>
      </c>
      <c r="B83" s="40">
        <f t="shared" si="12"/>
        <v>0</v>
      </c>
      <c r="C83" s="41"/>
      <c r="D83" s="41"/>
      <c r="E83" s="40">
        <f t="shared" si="13"/>
        <v>0</v>
      </c>
      <c r="F83" s="41"/>
      <c r="G83" s="41"/>
      <c r="H83" s="36">
        <f t="shared" si="19"/>
        <v>600</v>
      </c>
      <c r="I83" s="41">
        <v>600</v>
      </c>
      <c r="J83" s="41"/>
      <c r="K83" s="40">
        <f t="shared" si="14"/>
        <v>0</v>
      </c>
      <c r="L83" s="41"/>
      <c r="M83" s="41"/>
      <c r="N83" s="40">
        <f t="shared" si="15"/>
        <v>0</v>
      </c>
      <c r="O83" s="41"/>
      <c r="P83" s="41"/>
      <c r="Q83" s="40">
        <f t="shared" si="16"/>
        <v>0</v>
      </c>
      <c r="R83" s="41"/>
      <c r="S83" s="41"/>
      <c r="T83" s="40">
        <f t="shared" si="17"/>
        <v>0</v>
      </c>
      <c r="U83" s="41"/>
      <c r="V83" s="41"/>
      <c r="W83" s="40">
        <f t="shared" si="18"/>
        <v>0</v>
      </c>
      <c r="X83" s="41"/>
      <c r="Y83" s="41"/>
      <c r="Z83" s="41"/>
      <c r="AA83" s="41"/>
      <c r="AB83" s="41"/>
      <c r="AC83" s="38">
        <f t="shared" si="20"/>
        <v>0</v>
      </c>
      <c r="AD83" s="39"/>
      <c r="AE83" s="39"/>
      <c r="AF83" s="38">
        <f t="shared" si="21"/>
        <v>0</v>
      </c>
      <c r="AG83" s="39"/>
      <c r="AH83" s="39"/>
      <c r="AI83" s="38">
        <f t="shared" si="22"/>
        <v>0</v>
      </c>
      <c r="AJ83" s="39"/>
      <c r="AK83" s="39"/>
      <c r="AL83" s="38">
        <f t="shared" si="23"/>
        <v>0</v>
      </c>
      <c r="AM83" s="39"/>
      <c r="AN83" s="39"/>
      <c r="AO83" s="39"/>
      <c r="AP83" s="39"/>
      <c r="AQ83" s="39"/>
      <c r="AR83" s="39"/>
      <c r="AS83" s="39"/>
      <c r="AT83" s="39"/>
    </row>
    <row r="84" spans="1:46" ht="50.25" customHeight="1">
      <c r="A84" s="35" t="s">
        <v>100</v>
      </c>
      <c r="B84" s="40">
        <f t="shared" si="12"/>
        <v>0</v>
      </c>
      <c r="C84" s="41"/>
      <c r="D84" s="41"/>
      <c r="E84" s="40">
        <f t="shared" si="13"/>
        <v>0</v>
      </c>
      <c r="F84" s="41"/>
      <c r="G84" s="41"/>
      <c r="H84" s="36">
        <f t="shared" si="19"/>
        <v>0</v>
      </c>
      <c r="I84" s="41"/>
      <c r="J84" s="41"/>
      <c r="K84" s="40">
        <f t="shared" si="14"/>
        <v>0</v>
      </c>
      <c r="L84" s="41"/>
      <c r="M84" s="41"/>
      <c r="N84" s="40">
        <f t="shared" si="15"/>
        <v>0</v>
      </c>
      <c r="O84" s="41"/>
      <c r="P84" s="41"/>
      <c r="Q84" s="40">
        <f t="shared" si="16"/>
        <v>0</v>
      </c>
      <c r="R84" s="41"/>
      <c r="S84" s="41"/>
      <c r="T84" s="40">
        <f t="shared" si="17"/>
        <v>0</v>
      </c>
      <c r="U84" s="41"/>
      <c r="V84" s="41"/>
      <c r="W84" s="40">
        <f t="shared" si="18"/>
        <v>0</v>
      </c>
      <c r="X84" s="41"/>
      <c r="Y84" s="41"/>
      <c r="Z84" s="41">
        <v>1445</v>
      </c>
      <c r="AA84" s="41"/>
      <c r="AB84" s="41"/>
      <c r="AC84" s="38">
        <f t="shared" si="20"/>
        <v>0</v>
      </c>
      <c r="AD84" s="39"/>
      <c r="AE84" s="39"/>
      <c r="AF84" s="38">
        <f t="shared" si="21"/>
        <v>0</v>
      </c>
      <c r="AG84" s="39"/>
      <c r="AH84" s="39"/>
      <c r="AI84" s="38">
        <f t="shared" si="22"/>
        <v>0</v>
      </c>
      <c r="AJ84" s="39"/>
      <c r="AK84" s="39"/>
      <c r="AL84" s="38">
        <f t="shared" si="23"/>
        <v>0</v>
      </c>
      <c r="AM84" s="39"/>
      <c r="AN84" s="39"/>
      <c r="AO84" s="39"/>
      <c r="AP84" s="39"/>
      <c r="AQ84" s="39"/>
      <c r="AR84" s="39"/>
      <c r="AS84" s="39"/>
      <c r="AT84" s="39"/>
    </row>
    <row r="85" spans="1:46" s="73" customFormat="1" ht="45" customHeight="1">
      <c r="A85" s="48" t="s">
        <v>86</v>
      </c>
      <c r="B85" s="72">
        <f>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</f>
        <v>128708</v>
      </c>
      <c r="C85" s="72">
        <f t="shared" ref="C85:AT85" si="24"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</f>
        <v>122154</v>
      </c>
      <c r="D85" s="72">
        <f t="shared" si="24"/>
        <v>6554</v>
      </c>
      <c r="E85" s="72">
        <f t="shared" si="24"/>
        <v>49104</v>
      </c>
      <c r="F85" s="72">
        <f t="shared" si="24"/>
        <v>46997</v>
      </c>
      <c r="G85" s="72">
        <f t="shared" si="24"/>
        <v>2107</v>
      </c>
      <c r="H85" s="72">
        <f t="shared" si="24"/>
        <v>265364</v>
      </c>
      <c r="I85" s="72">
        <f t="shared" si="24"/>
        <v>223764</v>
      </c>
      <c r="J85" s="72">
        <f t="shared" si="24"/>
        <v>41600</v>
      </c>
      <c r="K85" s="72">
        <f t="shared" si="24"/>
        <v>78639</v>
      </c>
      <c r="L85" s="72">
        <f t="shared" si="24"/>
        <v>75352</v>
      </c>
      <c r="M85" s="72">
        <f t="shared" si="24"/>
        <v>3287</v>
      </c>
      <c r="N85" s="72">
        <f t="shared" si="24"/>
        <v>2712</v>
      </c>
      <c r="O85" s="72">
        <f t="shared" si="24"/>
        <v>2712</v>
      </c>
      <c r="P85" s="72">
        <f t="shared" si="24"/>
        <v>0</v>
      </c>
      <c r="Q85" s="72">
        <f t="shared" si="24"/>
        <v>19681</v>
      </c>
      <c r="R85" s="72">
        <f t="shared" si="24"/>
        <v>19681</v>
      </c>
      <c r="S85" s="72">
        <f t="shared" si="24"/>
        <v>0</v>
      </c>
      <c r="T85" s="72">
        <f t="shared" si="24"/>
        <v>4500</v>
      </c>
      <c r="U85" s="72">
        <f t="shared" si="24"/>
        <v>4480</v>
      </c>
      <c r="V85" s="72">
        <f t="shared" si="24"/>
        <v>20</v>
      </c>
      <c r="W85" s="72">
        <f t="shared" si="24"/>
        <v>2200</v>
      </c>
      <c r="X85" s="72">
        <f t="shared" si="24"/>
        <v>2160</v>
      </c>
      <c r="Y85" s="72">
        <f t="shared" si="24"/>
        <v>40</v>
      </c>
      <c r="Z85" s="72">
        <f t="shared" si="24"/>
        <v>1445</v>
      </c>
      <c r="AA85" s="72">
        <f t="shared" si="24"/>
        <v>2771</v>
      </c>
      <c r="AB85" s="72">
        <f t="shared" si="24"/>
        <v>1389</v>
      </c>
      <c r="AC85" s="72">
        <f t="shared" si="24"/>
        <v>1958</v>
      </c>
      <c r="AD85" s="72">
        <f t="shared" si="24"/>
        <v>1862</v>
      </c>
      <c r="AE85" s="72">
        <f t="shared" si="24"/>
        <v>96</v>
      </c>
      <c r="AF85" s="72">
        <f t="shared" si="24"/>
        <v>9500</v>
      </c>
      <c r="AG85" s="72">
        <f t="shared" si="24"/>
        <v>9500</v>
      </c>
      <c r="AH85" s="72">
        <f t="shared" si="24"/>
        <v>0</v>
      </c>
      <c r="AI85" s="72">
        <f t="shared" si="24"/>
        <v>0</v>
      </c>
      <c r="AJ85" s="72">
        <f t="shared" si="24"/>
        <v>0</v>
      </c>
      <c r="AK85" s="72">
        <f t="shared" si="24"/>
        <v>0</v>
      </c>
      <c r="AL85" s="72">
        <f t="shared" si="24"/>
        <v>3620</v>
      </c>
      <c r="AM85" s="72">
        <f t="shared" si="24"/>
        <v>0</v>
      </c>
      <c r="AN85" s="72">
        <f t="shared" si="24"/>
        <v>3620</v>
      </c>
      <c r="AO85" s="72">
        <f t="shared" si="24"/>
        <v>1800</v>
      </c>
      <c r="AP85" s="72">
        <f t="shared" si="24"/>
        <v>0</v>
      </c>
      <c r="AQ85" s="72">
        <f t="shared" si="24"/>
        <v>1800</v>
      </c>
      <c r="AR85" s="72">
        <f t="shared" si="24"/>
        <v>500</v>
      </c>
      <c r="AS85" s="72">
        <f t="shared" si="24"/>
        <v>0</v>
      </c>
      <c r="AT85" s="72">
        <f t="shared" si="24"/>
        <v>500</v>
      </c>
    </row>
    <row r="86" spans="1:46" ht="45" customHeight="1"/>
    <row r="87" spans="1:46" ht="45" customHeight="1"/>
    <row r="88" spans="1:46" ht="45" customHeight="1"/>
    <row r="89" spans="1:46" ht="45" customHeight="1"/>
    <row r="90" spans="1:46" ht="45" customHeight="1"/>
    <row r="91" spans="1:46" ht="45" customHeight="1"/>
    <row r="92" spans="1:46" ht="45" customHeight="1"/>
    <row r="93" spans="1:46" ht="45" customHeight="1"/>
    <row r="94" spans="1:46" ht="45" customHeight="1"/>
    <row r="95" spans="1:46" ht="45" customHeight="1"/>
    <row r="96" spans="1:4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</sheetData>
  <autoFilter ref="A6:AD85"/>
  <mergeCells count="20">
    <mergeCell ref="AC4:AT4"/>
    <mergeCell ref="B5:D5"/>
    <mergeCell ref="E5:G5"/>
    <mergeCell ref="H5:J5"/>
    <mergeCell ref="K5:M5"/>
    <mergeCell ref="AI5:AK5"/>
    <mergeCell ref="AL5:AN5"/>
    <mergeCell ref="AO5:AQ5"/>
    <mergeCell ref="AR5:AT5"/>
    <mergeCell ref="AC5:AE5"/>
    <mergeCell ref="AF5:AH5"/>
    <mergeCell ref="B1:P1"/>
    <mergeCell ref="B2:P2"/>
    <mergeCell ref="A4:A6"/>
    <mergeCell ref="B4:P4"/>
    <mergeCell ref="Q4:AB4"/>
    <mergeCell ref="N5:P5"/>
    <mergeCell ref="Q5:S5"/>
    <mergeCell ref="T5:V5"/>
    <mergeCell ref="W5:Y5"/>
  </mergeCells>
  <conditionalFormatting sqref="B85:AT85">
    <cfRule type="expression" dxfId="30" priority="11">
      <formula>(#REF!+#REF!)&lt;B85</formula>
    </cfRule>
  </conditionalFormatting>
  <conditionalFormatting sqref="C43:D53 M39 C13:D41 F12:G12 C8:D11 I8:J14 F8:G10 L8:M38 C55:D84 F14:G84 I40:J84 L40:M84 O8:P84 R8:S84 U8:V84 X8:AB84 I16:J38 J15">
    <cfRule type="expression" dxfId="29" priority="10">
      <formula>(#REF!+#REF!)&lt;C8</formula>
    </cfRule>
  </conditionalFormatting>
  <conditionalFormatting sqref="G11">
    <cfRule type="expression" dxfId="28" priority="9">
      <formula>(#REF!+#REF!)&lt;G11</formula>
    </cfRule>
  </conditionalFormatting>
  <conditionalFormatting sqref="D12">
    <cfRule type="expression" dxfId="27" priority="8">
      <formula>(#REF!+#REF!)&lt;D12</formula>
    </cfRule>
  </conditionalFormatting>
  <conditionalFormatting sqref="D54">
    <cfRule type="expression" dxfId="26" priority="7">
      <formula>(#REF!+#REF!)&lt;D54</formula>
    </cfRule>
  </conditionalFormatting>
  <conditionalFormatting sqref="F11">
    <cfRule type="expression" dxfId="25" priority="6">
      <formula>(#REF!+#REF!)&lt;F11</formula>
    </cfRule>
  </conditionalFormatting>
  <conditionalFormatting sqref="C12">
    <cfRule type="expression" dxfId="24" priority="5">
      <formula>(#REF!+#REF!)&lt;C12</formula>
    </cfRule>
  </conditionalFormatting>
  <conditionalFormatting sqref="F13:G13">
    <cfRule type="expression" dxfId="23" priority="4">
      <formula>(#REF!+#REF!)&lt;F13</formula>
    </cfRule>
  </conditionalFormatting>
  <conditionalFormatting sqref="C42:D42">
    <cfRule type="expression" dxfId="22" priority="3">
      <formula>(#REF!+#REF!)&lt;C42</formula>
    </cfRule>
  </conditionalFormatting>
  <conditionalFormatting sqref="C54">
    <cfRule type="expression" dxfId="21" priority="2">
      <formula>(#REF!+#REF!)&lt;C54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6"/>
  <sheetViews>
    <sheetView showZeros="0" zoomScale="60" zoomScaleNormal="60" zoomScaleSheetLayoutView="55" workbookViewId="0">
      <pane xSplit="1" ySplit="7" topLeftCell="S83" activePane="bottomRight" state="frozenSplit"/>
      <selection pane="topRight" activeCell="E1" sqref="E1"/>
      <selection pane="bottomLeft" activeCell="A6" sqref="A6"/>
      <selection pane="bottomRight" activeCell="AD93" sqref="AD93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20" style="23" customWidth="1"/>
    <col min="11" max="11" width="20.7109375" style="23" customWidth="1"/>
    <col min="12" max="12" width="10" style="23" customWidth="1"/>
    <col min="13" max="13" width="15.5703125" style="23" customWidth="1"/>
    <col min="14" max="14" width="10.85546875" style="23" customWidth="1"/>
    <col min="15" max="15" width="9.7109375" style="23" customWidth="1"/>
    <col min="16" max="16" width="14.42578125" style="23" customWidth="1"/>
    <col min="17" max="17" width="10.42578125" style="23" customWidth="1"/>
    <col min="18" max="18" width="10.5703125" style="23" customWidth="1"/>
    <col min="19" max="19" width="13.28515625" style="23" customWidth="1"/>
    <col min="20" max="20" width="10.140625" style="23" customWidth="1"/>
    <col min="21" max="21" width="7.28515625" style="23" customWidth="1"/>
    <col min="22" max="22" width="14.7109375" style="27" customWidth="1"/>
    <col min="23" max="24" width="8.42578125" style="23" customWidth="1"/>
    <col min="25" max="25" width="15.42578125" style="27" customWidth="1"/>
    <col min="26" max="26" width="13" style="23" customWidth="1"/>
    <col min="27" max="27" width="12.7109375" style="23" customWidth="1"/>
    <col min="28" max="28" width="30.7109375" style="23" customWidth="1"/>
    <col min="29" max="29" width="24.5703125" style="23" customWidth="1"/>
    <col min="30" max="30" width="28.5703125" style="23" customWidth="1"/>
    <col min="31" max="47" width="9.140625" style="23"/>
    <col min="48" max="48" width="9.5703125" style="23" bestFit="1" customWidth="1"/>
    <col min="49" max="16384" width="9.140625" style="23"/>
  </cols>
  <sheetData>
    <row r="1" spans="1:49" ht="30" customHeight="1">
      <c r="B1" s="93" t="s">
        <v>87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49" ht="41.25" customHeight="1">
      <c r="A2" s="2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49" ht="41.25" customHeight="1">
      <c r="A3" s="2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49" ht="49.5" customHeight="1">
      <c r="A4" s="107" t="s">
        <v>0</v>
      </c>
      <c r="B4" s="94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1</v>
      </c>
      <c r="T4" s="95"/>
      <c r="U4" s="95"/>
      <c r="V4" s="95"/>
      <c r="W4" s="95"/>
      <c r="X4" s="95"/>
      <c r="Y4" s="95"/>
      <c r="Z4" s="95"/>
      <c r="AA4" s="95"/>
      <c r="AB4" s="95"/>
      <c r="AC4" s="95"/>
      <c r="AD4" s="96"/>
      <c r="AE4" s="98" t="s">
        <v>93</v>
      </c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100"/>
    </row>
    <row r="5" spans="1:49" ht="174" customHeight="1">
      <c r="A5" s="108"/>
      <c r="B5" s="88" t="s">
        <v>2</v>
      </c>
      <c r="C5" s="88"/>
      <c r="D5" s="88"/>
      <c r="E5" s="88" t="s">
        <v>3</v>
      </c>
      <c r="F5" s="88"/>
      <c r="G5" s="88"/>
      <c r="H5" s="88" t="s">
        <v>4</v>
      </c>
      <c r="I5" s="88"/>
      <c r="J5" s="88"/>
      <c r="K5" s="88"/>
      <c r="L5" s="88"/>
      <c r="M5" s="88" t="s">
        <v>5</v>
      </c>
      <c r="N5" s="88"/>
      <c r="O5" s="88"/>
      <c r="P5" s="88" t="s">
        <v>6</v>
      </c>
      <c r="Q5" s="88"/>
      <c r="R5" s="88"/>
      <c r="S5" s="88" t="s">
        <v>7</v>
      </c>
      <c r="T5" s="88"/>
      <c r="U5" s="88"/>
      <c r="V5" s="88" t="s">
        <v>8</v>
      </c>
      <c r="W5" s="88"/>
      <c r="X5" s="88"/>
      <c r="Y5" s="88" t="s">
        <v>94</v>
      </c>
      <c r="Z5" s="88"/>
      <c r="AA5" s="88"/>
      <c r="AB5" s="57" t="s">
        <v>95</v>
      </c>
      <c r="AC5" s="57" t="s">
        <v>91</v>
      </c>
      <c r="AD5" s="57" t="s">
        <v>92</v>
      </c>
      <c r="AE5" s="113" t="s">
        <v>96</v>
      </c>
      <c r="AF5" s="114"/>
      <c r="AG5" s="115"/>
      <c r="AH5" s="102" t="s">
        <v>97</v>
      </c>
      <c r="AI5" s="102"/>
      <c r="AJ5" s="102"/>
      <c r="AK5" s="102" t="s">
        <v>98</v>
      </c>
      <c r="AL5" s="102"/>
      <c r="AM5" s="102"/>
      <c r="AN5" s="102" t="s">
        <v>99</v>
      </c>
      <c r="AO5" s="102"/>
      <c r="AP5" s="102"/>
      <c r="AQ5" s="110" t="s">
        <v>104</v>
      </c>
      <c r="AR5" s="111"/>
      <c r="AS5" s="112"/>
      <c r="AT5" s="110" t="s">
        <v>105</v>
      </c>
      <c r="AU5" s="111"/>
      <c r="AV5" s="112"/>
    </row>
    <row r="6" spans="1:49" ht="48.75" customHeight="1">
      <c r="A6" s="108"/>
      <c r="B6" s="106" t="s">
        <v>10</v>
      </c>
      <c r="C6" s="106" t="s">
        <v>11</v>
      </c>
      <c r="D6" s="106" t="s">
        <v>12</v>
      </c>
      <c r="E6" s="106" t="s">
        <v>10</v>
      </c>
      <c r="F6" s="106" t="s">
        <v>11</v>
      </c>
      <c r="G6" s="106" t="s">
        <v>12</v>
      </c>
      <c r="H6" s="106" t="s">
        <v>10</v>
      </c>
      <c r="I6" s="106" t="s">
        <v>11</v>
      </c>
      <c r="J6" s="88" t="s">
        <v>107</v>
      </c>
      <c r="K6" s="88"/>
      <c r="L6" s="106" t="s">
        <v>12</v>
      </c>
      <c r="M6" s="106" t="s">
        <v>10</v>
      </c>
      <c r="N6" s="106" t="s">
        <v>11</v>
      </c>
      <c r="O6" s="106" t="s">
        <v>12</v>
      </c>
      <c r="P6" s="106" t="s">
        <v>10</v>
      </c>
      <c r="Q6" s="106" t="s">
        <v>11</v>
      </c>
      <c r="R6" s="106" t="s">
        <v>12</v>
      </c>
      <c r="S6" s="106" t="s">
        <v>10</v>
      </c>
      <c r="T6" s="106" t="s">
        <v>11</v>
      </c>
      <c r="U6" s="106" t="s">
        <v>12</v>
      </c>
      <c r="V6" s="106" t="s">
        <v>10</v>
      </c>
      <c r="W6" s="106" t="s">
        <v>11</v>
      </c>
      <c r="X6" s="106" t="s">
        <v>12</v>
      </c>
      <c r="Y6" s="106" t="s">
        <v>10</v>
      </c>
      <c r="Z6" s="106" t="s">
        <v>11</v>
      </c>
      <c r="AA6" s="106" t="s">
        <v>12</v>
      </c>
      <c r="AB6" s="106" t="s">
        <v>11</v>
      </c>
      <c r="AC6" s="106" t="s">
        <v>11</v>
      </c>
      <c r="AD6" s="106" t="s">
        <v>11</v>
      </c>
      <c r="AE6" s="106" t="s">
        <v>10</v>
      </c>
      <c r="AF6" s="106" t="s">
        <v>11</v>
      </c>
      <c r="AG6" s="106" t="s">
        <v>12</v>
      </c>
      <c r="AH6" s="106" t="s">
        <v>10</v>
      </c>
      <c r="AI6" s="106" t="s">
        <v>11</v>
      </c>
      <c r="AJ6" s="106" t="s">
        <v>12</v>
      </c>
      <c r="AK6" s="106" t="s">
        <v>10</v>
      </c>
      <c r="AL6" s="106" t="s">
        <v>11</v>
      </c>
      <c r="AM6" s="106" t="s">
        <v>12</v>
      </c>
      <c r="AN6" s="106" t="s">
        <v>10</v>
      </c>
      <c r="AO6" s="106" t="s">
        <v>11</v>
      </c>
      <c r="AP6" s="106" t="s">
        <v>12</v>
      </c>
      <c r="AQ6" s="106" t="s">
        <v>10</v>
      </c>
      <c r="AR6" s="106" t="s">
        <v>11</v>
      </c>
      <c r="AS6" s="106" t="s">
        <v>12</v>
      </c>
      <c r="AT6" s="106" t="s">
        <v>10</v>
      </c>
      <c r="AU6" s="106" t="s">
        <v>11</v>
      </c>
      <c r="AV6" s="106" t="s">
        <v>12</v>
      </c>
    </row>
    <row r="7" spans="1:49" s="24" customFormat="1" ht="48.75" customHeight="1">
      <c r="A7" s="109"/>
      <c r="B7" s="106"/>
      <c r="C7" s="106"/>
      <c r="D7" s="106"/>
      <c r="E7" s="106"/>
      <c r="F7" s="106"/>
      <c r="G7" s="106"/>
      <c r="H7" s="106"/>
      <c r="I7" s="106"/>
      <c r="J7" s="56" t="s">
        <v>108</v>
      </c>
      <c r="K7" s="56" t="s">
        <v>109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</row>
    <row r="8" spans="1:49" ht="58.5" customHeight="1">
      <c r="A8" s="35" t="s">
        <v>13</v>
      </c>
      <c r="B8" s="68">
        <f t="shared" ref="B8:B71" si="0">C8+D8</f>
        <v>0</v>
      </c>
      <c r="C8" s="69"/>
      <c r="D8" s="69"/>
      <c r="E8" s="68">
        <f t="shared" ref="E8:E71" si="1">F8+G8</f>
        <v>0</v>
      </c>
      <c r="F8" s="69"/>
      <c r="G8" s="69"/>
      <c r="H8" s="68">
        <f>I8+L8</f>
        <v>0</v>
      </c>
      <c r="I8" s="69"/>
      <c r="J8" s="69"/>
      <c r="K8" s="69"/>
      <c r="L8" s="69"/>
      <c r="M8" s="68">
        <f t="shared" ref="M8:M71" si="2">N8+O8</f>
        <v>123</v>
      </c>
      <c r="N8" s="69">
        <v>123</v>
      </c>
      <c r="O8" s="69"/>
      <c r="P8" s="68">
        <f t="shared" ref="P8:P71" si="3">Q8+R8</f>
        <v>0</v>
      </c>
      <c r="Q8" s="69"/>
      <c r="R8" s="69"/>
      <c r="S8" s="68">
        <f t="shared" ref="S8:S71" si="4">T8+U8</f>
        <v>0</v>
      </c>
      <c r="T8" s="69"/>
      <c r="U8" s="69"/>
      <c r="V8" s="68">
        <f t="shared" ref="V8:V71" si="5">W8+X8</f>
        <v>0</v>
      </c>
      <c r="W8" s="69"/>
      <c r="X8" s="69"/>
      <c r="Y8" s="68">
        <f t="shared" ref="Y8:Y71" si="6">Z8+AA8</f>
        <v>0</v>
      </c>
      <c r="Z8" s="69"/>
      <c r="AA8" s="69"/>
      <c r="AB8" s="69"/>
      <c r="AC8" s="69"/>
      <c r="AD8" s="69"/>
      <c r="AE8" s="70">
        <f>AF8+AG8</f>
        <v>0</v>
      </c>
      <c r="AF8" s="71"/>
      <c r="AG8" s="71"/>
      <c r="AH8" s="38">
        <f>AI8+AJ8</f>
        <v>0</v>
      </c>
      <c r="AI8" s="39"/>
      <c r="AJ8" s="39"/>
      <c r="AK8" s="38">
        <f>AL8+AM8</f>
        <v>0</v>
      </c>
      <c r="AL8" s="39"/>
      <c r="AM8" s="39"/>
      <c r="AN8" s="38">
        <f>AO8+AP8</f>
        <v>0</v>
      </c>
      <c r="AO8" s="39"/>
      <c r="AP8" s="39"/>
      <c r="AQ8" s="39">
        <f>AR8+AS8</f>
        <v>0</v>
      </c>
      <c r="AR8" s="39"/>
      <c r="AS8" s="39"/>
      <c r="AT8" s="39">
        <f>AU8+AV8</f>
        <v>0</v>
      </c>
      <c r="AU8" s="39"/>
      <c r="AV8" s="39"/>
      <c r="AW8" s="25"/>
    </row>
    <row r="9" spans="1:49" ht="45" customHeight="1">
      <c r="A9" s="35" t="s">
        <v>14</v>
      </c>
      <c r="B9" s="40">
        <f t="shared" si="0"/>
        <v>1300</v>
      </c>
      <c r="C9" s="41">
        <v>1300</v>
      </c>
      <c r="D9" s="41"/>
      <c r="E9" s="40">
        <f t="shared" si="1"/>
        <v>0</v>
      </c>
      <c r="F9" s="41"/>
      <c r="G9" s="41"/>
      <c r="H9" s="68">
        <f t="shared" ref="H9:H72" si="7">I9+L9</f>
        <v>3657</v>
      </c>
      <c r="I9" s="41">
        <v>3657</v>
      </c>
      <c r="J9" s="41">
        <v>1463</v>
      </c>
      <c r="K9" s="41">
        <v>2194</v>
      </c>
      <c r="L9" s="41"/>
      <c r="M9" s="40">
        <f t="shared" si="2"/>
        <v>680</v>
      </c>
      <c r="N9" s="41">
        <v>680</v>
      </c>
      <c r="O9" s="41"/>
      <c r="P9" s="40">
        <f t="shared" si="3"/>
        <v>0</v>
      </c>
      <c r="Q9" s="41"/>
      <c r="R9" s="41"/>
      <c r="S9" s="40">
        <f t="shared" si="4"/>
        <v>0</v>
      </c>
      <c r="T9" s="41"/>
      <c r="U9" s="41"/>
      <c r="V9" s="40">
        <f t="shared" si="5"/>
        <v>0</v>
      </c>
      <c r="W9" s="41"/>
      <c r="X9" s="41"/>
      <c r="Y9" s="40">
        <f t="shared" si="6"/>
        <v>0</v>
      </c>
      <c r="Z9" s="41"/>
      <c r="AA9" s="41"/>
      <c r="AB9" s="41"/>
      <c r="AC9" s="41"/>
      <c r="AD9" s="41"/>
      <c r="AE9" s="38">
        <f t="shared" ref="AE9:AE72" si="8">AF9+AG9</f>
        <v>0</v>
      </c>
      <c r="AF9" s="39"/>
      <c r="AG9" s="39"/>
      <c r="AH9" s="38">
        <f t="shared" ref="AH9:AH72" si="9">AI9+AJ9</f>
        <v>0</v>
      </c>
      <c r="AI9" s="39"/>
      <c r="AJ9" s="39"/>
      <c r="AK9" s="38">
        <f t="shared" ref="AK9:AK72" si="10">AL9+AM9</f>
        <v>0</v>
      </c>
      <c r="AL9" s="39"/>
      <c r="AM9" s="39"/>
      <c r="AN9" s="38">
        <f t="shared" ref="AN9:AN72" si="11">AO9+AP9</f>
        <v>0</v>
      </c>
      <c r="AO9" s="39"/>
      <c r="AP9" s="39"/>
      <c r="AQ9" s="39">
        <f t="shared" ref="AQ9:AQ72" si="12">AR9+AS9</f>
        <v>0</v>
      </c>
      <c r="AR9" s="39"/>
      <c r="AS9" s="39"/>
      <c r="AT9" s="39">
        <f t="shared" ref="AT9:AT72" si="13">AU9+AV9</f>
        <v>0</v>
      </c>
      <c r="AU9" s="39"/>
      <c r="AV9" s="39"/>
      <c r="AW9" s="25"/>
    </row>
    <row r="10" spans="1:49" ht="45" customHeight="1">
      <c r="A10" s="35" t="s">
        <v>15</v>
      </c>
      <c r="B10" s="40">
        <f t="shared" si="0"/>
        <v>0</v>
      </c>
      <c r="C10" s="41"/>
      <c r="D10" s="41"/>
      <c r="E10" s="40">
        <f t="shared" si="1"/>
        <v>0</v>
      </c>
      <c r="F10" s="41"/>
      <c r="G10" s="41"/>
      <c r="H10" s="68">
        <f t="shared" si="7"/>
        <v>1172</v>
      </c>
      <c r="I10" s="41">
        <f>815+357</f>
        <v>1172</v>
      </c>
      <c r="J10" s="41">
        <v>469</v>
      </c>
      <c r="K10" s="41">
        <v>703</v>
      </c>
      <c r="L10" s="41"/>
      <c r="M10" s="40">
        <f t="shared" si="2"/>
        <v>431</v>
      </c>
      <c r="N10" s="41">
        <v>431</v>
      </c>
      <c r="O10" s="41"/>
      <c r="P10" s="40">
        <f t="shared" si="3"/>
        <v>0</v>
      </c>
      <c r="Q10" s="41"/>
      <c r="R10" s="41"/>
      <c r="S10" s="40">
        <f t="shared" si="4"/>
        <v>0</v>
      </c>
      <c r="T10" s="41"/>
      <c r="U10" s="41"/>
      <c r="V10" s="40">
        <f t="shared" si="5"/>
        <v>0</v>
      </c>
      <c r="W10" s="41"/>
      <c r="X10" s="41"/>
      <c r="Y10" s="40">
        <f t="shared" si="6"/>
        <v>0</v>
      </c>
      <c r="Z10" s="41"/>
      <c r="AA10" s="41"/>
      <c r="AB10" s="41"/>
      <c r="AC10" s="41"/>
      <c r="AD10" s="41"/>
      <c r="AE10" s="38">
        <f t="shared" si="8"/>
        <v>0</v>
      </c>
      <c r="AF10" s="39"/>
      <c r="AG10" s="39"/>
      <c r="AH10" s="38">
        <f t="shared" si="9"/>
        <v>0</v>
      </c>
      <c r="AI10" s="39"/>
      <c r="AJ10" s="39"/>
      <c r="AK10" s="38">
        <f t="shared" si="10"/>
        <v>0</v>
      </c>
      <c r="AL10" s="39"/>
      <c r="AM10" s="39"/>
      <c r="AN10" s="38">
        <f t="shared" si="11"/>
        <v>0</v>
      </c>
      <c r="AO10" s="39"/>
      <c r="AP10" s="39"/>
      <c r="AQ10" s="39">
        <f t="shared" si="12"/>
        <v>0</v>
      </c>
      <c r="AR10" s="39"/>
      <c r="AS10" s="39"/>
      <c r="AT10" s="39">
        <f t="shared" si="13"/>
        <v>0</v>
      </c>
      <c r="AU10" s="39"/>
      <c r="AV10" s="39"/>
      <c r="AW10" s="25"/>
    </row>
    <row r="11" spans="1:49" ht="45" customHeight="1">
      <c r="A11" s="35" t="s">
        <v>16</v>
      </c>
      <c r="B11" s="40">
        <f t="shared" si="0"/>
        <v>800</v>
      </c>
      <c r="C11" s="41">
        <v>800</v>
      </c>
      <c r="D11" s="41"/>
      <c r="E11" s="40">
        <f t="shared" si="1"/>
        <v>0</v>
      </c>
      <c r="F11" s="41"/>
      <c r="G11" s="41"/>
      <c r="H11" s="68">
        <f t="shared" si="7"/>
        <v>0</v>
      </c>
      <c r="I11" s="41"/>
      <c r="J11" s="41"/>
      <c r="K11" s="41"/>
      <c r="L11" s="41"/>
      <c r="M11" s="40">
        <f t="shared" si="2"/>
        <v>420</v>
      </c>
      <c r="N11" s="41">
        <v>420</v>
      </c>
      <c r="O11" s="41"/>
      <c r="P11" s="40">
        <f t="shared" si="3"/>
        <v>0</v>
      </c>
      <c r="Q11" s="41"/>
      <c r="R11" s="41"/>
      <c r="S11" s="40">
        <f t="shared" si="4"/>
        <v>0</v>
      </c>
      <c r="T11" s="41"/>
      <c r="U11" s="41"/>
      <c r="V11" s="40">
        <f t="shared" si="5"/>
        <v>0</v>
      </c>
      <c r="W11" s="41"/>
      <c r="X11" s="41"/>
      <c r="Y11" s="40">
        <f t="shared" si="6"/>
        <v>0</v>
      </c>
      <c r="Z11" s="41"/>
      <c r="AA11" s="41"/>
      <c r="AB11" s="41"/>
      <c r="AC11" s="41"/>
      <c r="AD11" s="41"/>
      <c r="AE11" s="38">
        <f t="shared" si="8"/>
        <v>0</v>
      </c>
      <c r="AF11" s="39"/>
      <c r="AG11" s="39"/>
      <c r="AH11" s="38">
        <f t="shared" si="9"/>
        <v>0</v>
      </c>
      <c r="AI11" s="39"/>
      <c r="AJ11" s="39"/>
      <c r="AK11" s="38">
        <f t="shared" si="10"/>
        <v>0</v>
      </c>
      <c r="AL11" s="39"/>
      <c r="AM11" s="39"/>
      <c r="AN11" s="38">
        <f t="shared" si="11"/>
        <v>0</v>
      </c>
      <c r="AO11" s="39"/>
      <c r="AP11" s="39"/>
      <c r="AQ11" s="39">
        <f t="shared" si="12"/>
        <v>0</v>
      </c>
      <c r="AR11" s="39"/>
      <c r="AS11" s="39"/>
      <c r="AT11" s="39">
        <f t="shared" si="13"/>
        <v>0</v>
      </c>
      <c r="AU11" s="39"/>
      <c r="AV11" s="39"/>
      <c r="AW11" s="25"/>
    </row>
    <row r="12" spans="1:49" ht="45" customHeight="1">
      <c r="A12" s="35" t="s">
        <v>17</v>
      </c>
      <c r="B12" s="40">
        <f t="shared" si="0"/>
        <v>1000</v>
      </c>
      <c r="C12" s="41">
        <v>880</v>
      </c>
      <c r="D12" s="41">
        <v>120</v>
      </c>
      <c r="E12" s="40">
        <f t="shared" si="1"/>
        <v>800</v>
      </c>
      <c r="F12" s="41">
        <v>800</v>
      </c>
      <c r="G12" s="41"/>
      <c r="H12" s="68">
        <f t="shared" si="7"/>
        <v>966</v>
      </c>
      <c r="I12" s="41">
        <v>966</v>
      </c>
      <c r="J12" s="41">
        <v>386</v>
      </c>
      <c r="K12" s="41">
        <v>580</v>
      </c>
      <c r="L12" s="41"/>
      <c r="M12" s="40">
        <f t="shared" si="2"/>
        <v>603</v>
      </c>
      <c r="N12" s="41">
        <v>600</v>
      </c>
      <c r="O12" s="41">
        <v>3</v>
      </c>
      <c r="P12" s="40">
        <f t="shared" si="3"/>
        <v>0</v>
      </c>
      <c r="Q12" s="41"/>
      <c r="R12" s="41"/>
      <c r="S12" s="40">
        <f t="shared" si="4"/>
        <v>700</v>
      </c>
      <c r="T12" s="41">
        <v>700</v>
      </c>
      <c r="U12" s="41"/>
      <c r="V12" s="40">
        <f t="shared" si="5"/>
        <v>0</v>
      </c>
      <c r="W12" s="41"/>
      <c r="X12" s="41"/>
      <c r="Y12" s="40">
        <f t="shared" si="6"/>
        <v>0</v>
      </c>
      <c r="Z12" s="41"/>
      <c r="AA12" s="41"/>
      <c r="AB12" s="41"/>
      <c r="AC12" s="41"/>
      <c r="AD12" s="41"/>
      <c r="AE12" s="38">
        <f t="shared" si="8"/>
        <v>0</v>
      </c>
      <c r="AF12" s="39"/>
      <c r="AG12" s="39"/>
      <c r="AH12" s="38">
        <f t="shared" si="9"/>
        <v>0</v>
      </c>
      <c r="AI12" s="39"/>
      <c r="AJ12" s="39"/>
      <c r="AK12" s="38">
        <f t="shared" si="10"/>
        <v>0</v>
      </c>
      <c r="AL12" s="39"/>
      <c r="AM12" s="39"/>
      <c r="AN12" s="38">
        <f t="shared" si="11"/>
        <v>0</v>
      </c>
      <c r="AO12" s="39"/>
      <c r="AP12" s="39"/>
      <c r="AQ12" s="39">
        <f t="shared" si="12"/>
        <v>0</v>
      </c>
      <c r="AR12" s="39"/>
      <c r="AS12" s="39"/>
      <c r="AT12" s="39">
        <f t="shared" si="13"/>
        <v>0</v>
      </c>
      <c r="AU12" s="39"/>
      <c r="AV12" s="39"/>
      <c r="AW12" s="25"/>
    </row>
    <row r="13" spans="1:49" ht="45" customHeight="1">
      <c r="A13" s="35" t="s">
        <v>18</v>
      </c>
      <c r="B13" s="40">
        <f t="shared" si="0"/>
        <v>3500</v>
      </c>
      <c r="C13" s="41">
        <v>3500</v>
      </c>
      <c r="D13" s="41"/>
      <c r="E13" s="40">
        <f t="shared" si="1"/>
        <v>0</v>
      </c>
      <c r="F13" s="41"/>
      <c r="G13" s="41"/>
      <c r="H13" s="68">
        <f>I13+L13</f>
        <v>12734</v>
      </c>
      <c r="I13" s="41">
        <v>9546</v>
      </c>
      <c r="J13" s="41">
        <v>3818</v>
      </c>
      <c r="K13" s="41">
        <v>5728</v>
      </c>
      <c r="L13" s="41">
        <f>2489+699</f>
        <v>3188</v>
      </c>
      <c r="M13" s="40">
        <f t="shared" si="2"/>
        <v>3838</v>
      </c>
      <c r="N13" s="41">
        <v>3838</v>
      </c>
      <c r="O13" s="41"/>
      <c r="P13" s="40">
        <f t="shared" si="3"/>
        <v>0</v>
      </c>
      <c r="Q13" s="41"/>
      <c r="R13" s="41"/>
      <c r="S13" s="40">
        <f t="shared" si="4"/>
        <v>0</v>
      </c>
      <c r="T13" s="41"/>
      <c r="U13" s="41"/>
      <c r="V13" s="40">
        <f t="shared" si="5"/>
        <v>0</v>
      </c>
      <c r="W13" s="41"/>
      <c r="X13" s="41"/>
      <c r="Y13" s="40">
        <f t="shared" si="6"/>
        <v>0</v>
      </c>
      <c r="Z13" s="41"/>
      <c r="AA13" s="41"/>
      <c r="AB13" s="41"/>
      <c r="AC13" s="41"/>
      <c r="AD13" s="41"/>
      <c r="AE13" s="38">
        <f t="shared" si="8"/>
        <v>0</v>
      </c>
      <c r="AF13" s="39"/>
      <c r="AG13" s="39"/>
      <c r="AH13" s="38">
        <f t="shared" si="9"/>
        <v>0</v>
      </c>
      <c r="AI13" s="39"/>
      <c r="AJ13" s="39"/>
      <c r="AK13" s="38">
        <f t="shared" si="10"/>
        <v>0</v>
      </c>
      <c r="AL13" s="39"/>
      <c r="AM13" s="39"/>
      <c r="AN13" s="38">
        <f>AO13+AP13</f>
        <v>600</v>
      </c>
      <c r="AO13" s="39"/>
      <c r="AP13" s="39">
        <v>600</v>
      </c>
      <c r="AQ13" s="39">
        <f t="shared" si="12"/>
        <v>0</v>
      </c>
      <c r="AR13" s="39"/>
      <c r="AS13" s="39"/>
      <c r="AT13" s="39">
        <f t="shared" si="13"/>
        <v>0</v>
      </c>
      <c r="AU13" s="39"/>
      <c r="AV13" s="39"/>
      <c r="AW13" s="25"/>
    </row>
    <row r="14" spans="1:49" ht="45" customHeight="1">
      <c r="A14" s="35" t="s">
        <v>19</v>
      </c>
      <c r="B14" s="40">
        <f t="shared" si="0"/>
        <v>6200</v>
      </c>
      <c r="C14" s="41">
        <v>6200</v>
      </c>
      <c r="D14" s="41"/>
      <c r="E14" s="40">
        <f t="shared" si="1"/>
        <v>2500</v>
      </c>
      <c r="F14" s="41">
        <v>2250</v>
      </c>
      <c r="G14" s="41">
        <v>250</v>
      </c>
      <c r="H14" s="68">
        <f t="shared" si="7"/>
        <v>11540</v>
      </c>
      <c r="I14" s="41">
        <v>11540</v>
      </c>
      <c r="J14" s="41">
        <v>4616</v>
      </c>
      <c r="K14" s="41">
        <v>6924</v>
      </c>
      <c r="L14" s="41"/>
      <c r="M14" s="40">
        <f t="shared" si="2"/>
        <v>2000</v>
      </c>
      <c r="N14" s="41">
        <v>1840</v>
      </c>
      <c r="O14" s="41">
        <v>160</v>
      </c>
      <c r="P14" s="40">
        <f t="shared" si="3"/>
        <v>0</v>
      </c>
      <c r="Q14" s="41"/>
      <c r="R14" s="41"/>
      <c r="S14" s="40">
        <f t="shared" si="4"/>
        <v>2709</v>
      </c>
      <c r="T14" s="41">
        <v>2709</v>
      </c>
      <c r="U14" s="41"/>
      <c r="V14" s="40">
        <f t="shared" si="5"/>
        <v>0</v>
      </c>
      <c r="W14" s="41"/>
      <c r="X14" s="41"/>
      <c r="Y14" s="40">
        <f t="shared" si="6"/>
        <v>0</v>
      </c>
      <c r="Z14" s="41"/>
      <c r="AA14" s="41"/>
      <c r="AB14" s="41"/>
      <c r="AC14" s="41"/>
      <c r="AD14" s="41"/>
      <c r="AE14" s="38">
        <f t="shared" si="8"/>
        <v>0</v>
      </c>
      <c r="AF14" s="39"/>
      <c r="AG14" s="39"/>
      <c r="AH14" s="38">
        <f t="shared" si="9"/>
        <v>0</v>
      </c>
      <c r="AI14" s="39"/>
      <c r="AJ14" s="39"/>
      <c r="AK14" s="38">
        <f t="shared" si="10"/>
        <v>0</v>
      </c>
      <c r="AL14" s="39"/>
      <c r="AM14" s="39"/>
      <c r="AN14" s="38">
        <f t="shared" si="11"/>
        <v>0</v>
      </c>
      <c r="AO14" s="39"/>
      <c r="AP14" s="39"/>
      <c r="AQ14" s="39">
        <f t="shared" si="12"/>
        <v>0</v>
      </c>
      <c r="AR14" s="39"/>
      <c r="AS14" s="39"/>
      <c r="AT14" s="39">
        <f t="shared" si="13"/>
        <v>0</v>
      </c>
      <c r="AU14" s="39"/>
      <c r="AV14" s="39"/>
      <c r="AW14" s="25"/>
    </row>
    <row r="15" spans="1:49" ht="45" customHeight="1">
      <c r="A15" s="35" t="s">
        <v>20</v>
      </c>
      <c r="B15" s="40">
        <f t="shared" si="0"/>
        <v>0</v>
      </c>
      <c r="C15" s="41"/>
      <c r="D15" s="41"/>
      <c r="E15" s="40">
        <f t="shared" si="1"/>
        <v>0</v>
      </c>
      <c r="F15" s="41"/>
      <c r="G15" s="41"/>
      <c r="H15" s="68">
        <f t="shared" si="7"/>
        <v>604</v>
      </c>
      <c r="I15" s="41">
        <f>420+184</f>
        <v>604</v>
      </c>
      <c r="J15" s="41">
        <v>242</v>
      </c>
      <c r="K15" s="41">
        <v>362</v>
      </c>
      <c r="L15" s="41"/>
      <c r="M15" s="40">
        <f t="shared" si="2"/>
        <v>350</v>
      </c>
      <c r="N15" s="41">
        <v>348</v>
      </c>
      <c r="O15" s="41">
        <v>2</v>
      </c>
      <c r="P15" s="40">
        <f t="shared" si="3"/>
        <v>0</v>
      </c>
      <c r="Q15" s="41"/>
      <c r="R15" s="41"/>
      <c r="S15" s="40">
        <f t="shared" si="4"/>
        <v>0</v>
      </c>
      <c r="T15" s="41"/>
      <c r="U15" s="41"/>
      <c r="V15" s="40">
        <f t="shared" si="5"/>
        <v>0</v>
      </c>
      <c r="W15" s="41"/>
      <c r="X15" s="41"/>
      <c r="Y15" s="40">
        <f t="shared" si="6"/>
        <v>0</v>
      </c>
      <c r="Z15" s="41"/>
      <c r="AA15" s="41"/>
      <c r="AB15" s="41"/>
      <c r="AC15" s="41"/>
      <c r="AD15" s="41"/>
      <c r="AE15" s="38">
        <f t="shared" si="8"/>
        <v>0</v>
      </c>
      <c r="AF15" s="39"/>
      <c r="AG15" s="39"/>
      <c r="AH15" s="38">
        <f t="shared" si="9"/>
        <v>0</v>
      </c>
      <c r="AI15" s="39"/>
      <c r="AJ15" s="39"/>
      <c r="AK15" s="38">
        <f t="shared" si="10"/>
        <v>0</v>
      </c>
      <c r="AL15" s="39"/>
      <c r="AM15" s="39"/>
      <c r="AN15" s="38">
        <f t="shared" si="11"/>
        <v>0</v>
      </c>
      <c r="AO15" s="39"/>
      <c r="AP15" s="39"/>
      <c r="AQ15" s="39">
        <f t="shared" si="12"/>
        <v>0</v>
      </c>
      <c r="AR15" s="39"/>
      <c r="AS15" s="39"/>
      <c r="AT15" s="39">
        <f t="shared" si="13"/>
        <v>0</v>
      </c>
      <c r="AU15" s="39"/>
      <c r="AV15" s="39"/>
      <c r="AW15" s="25"/>
    </row>
    <row r="16" spans="1:49" ht="45" customHeight="1">
      <c r="A16" s="35" t="s">
        <v>21</v>
      </c>
      <c r="B16" s="40">
        <f>C16+D16</f>
        <v>1500</v>
      </c>
      <c r="C16" s="41">
        <f>2000-350-250</f>
        <v>1400</v>
      </c>
      <c r="D16" s="41">
        <v>100</v>
      </c>
      <c r="E16" s="40">
        <f t="shared" si="1"/>
        <v>0</v>
      </c>
      <c r="F16" s="41"/>
      <c r="G16" s="41"/>
      <c r="H16" s="68">
        <f t="shared" si="7"/>
        <v>13158</v>
      </c>
      <c r="I16" s="40">
        <f>13158-1000</f>
        <v>12158</v>
      </c>
      <c r="J16" s="40">
        <v>4863</v>
      </c>
      <c r="K16" s="40">
        <v>7295</v>
      </c>
      <c r="L16" s="41">
        <v>1000</v>
      </c>
      <c r="M16" s="40">
        <f t="shared" si="2"/>
        <v>971</v>
      </c>
      <c r="N16" s="41">
        <f>971-40</f>
        <v>931</v>
      </c>
      <c r="O16" s="41">
        <v>40</v>
      </c>
      <c r="P16" s="40">
        <f t="shared" si="3"/>
        <v>0</v>
      </c>
      <c r="Q16" s="41"/>
      <c r="R16" s="41"/>
      <c r="S16" s="40">
        <f t="shared" si="4"/>
        <v>2149</v>
      </c>
      <c r="T16" s="41">
        <f>2179-30</f>
        <v>2149</v>
      </c>
      <c r="U16" s="41"/>
      <c r="V16" s="40">
        <f t="shared" si="5"/>
        <v>0</v>
      </c>
      <c r="W16" s="41"/>
      <c r="X16" s="41"/>
      <c r="Y16" s="40">
        <f t="shared" si="6"/>
        <v>0</v>
      </c>
      <c r="Z16" s="41"/>
      <c r="AA16" s="41"/>
      <c r="AB16" s="41"/>
      <c r="AC16" s="41"/>
      <c r="AD16" s="41"/>
      <c r="AE16" s="38">
        <f t="shared" si="8"/>
        <v>0</v>
      </c>
      <c r="AF16" s="39"/>
      <c r="AG16" s="39"/>
      <c r="AH16" s="38">
        <f t="shared" si="9"/>
        <v>0</v>
      </c>
      <c r="AI16" s="39"/>
      <c r="AJ16" s="39"/>
      <c r="AK16" s="38">
        <f t="shared" si="10"/>
        <v>0</v>
      </c>
      <c r="AL16" s="39"/>
      <c r="AM16" s="39"/>
      <c r="AN16" s="38">
        <f t="shared" si="11"/>
        <v>0</v>
      </c>
      <c r="AO16" s="39"/>
      <c r="AP16" s="39"/>
      <c r="AQ16" s="39">
        <f t="shared" si="12"/>
        <v>0</v>
      </c>
      <c r="AR16" s="39"/>
      <c r="AS16" s="39"/>
      <c r="AT16" s="39">
        <f t="shared" si="13"/>
        <v>0</v>
      </c>
      <c r="AU16" s="39"/>
      <c r="AV16" s="39"/>
      <c r="AW16" s="25"/>
    </row>
    <row r="17" spans="1:49" ht="45" customHeight="1">
      <c r="A17" s="35" t="s">
        <v>22</v>
      </c>
      <c r="B17" s="40">
        <f t="shared" si="0"/>
        <v>0</v>
      </c>
      <c r="C17" s="41"/>
      <c r="D17" s="41"/>
      <c r="E17" s="40">
        <f t="shared" si="1"/>
        <v>0</v>
      </c>
      <c r="F17" s="41"/>
      <c r="G17" s="41"/>
      <c r="H17" s="68">
        <f t="shared" si="7"/>
        <v>0</v>
      </c>
      <c r="I17" s="41"/>
      <c r="J17" s="41"/>
      <c r="K17" s="41"/>
      <c r="L17" s="41"/>
      <c r="M17" s="40">
        <f t="shared" si="2"/>
        <v>246</v>
      </c>
      <c r="N17" s="41">
        <v>246</v>
      </c>
      <c r="O17" s="41"/>
      <c r="P17" s="40">
        <f t="shared" si="3"/>
        <v>0</v>
      </c>
      <c r="Q17" s="41"/>
      <c r="R17" s="41"/>
      <c r="S17" s="40">
        <f t="shared" si="4"/>
        <v>0</v>
      </c>
      <c r="T17" s="41"/>
      <c r="U17" s="41"/>
      <c r="V17" s="40">
        <f t="shared" si="5"/>
        <v>0</v>
      </c>
      <c r="W17" s="41"/>
      <c r="X17" s="41"/>
      <c r="Y17" s="40">
        <f t="shared" si="6"/>
        <v>0</v>
      </c>
      <c r="Z17" s="41"/>
      <c r="AA17" s="41"/>
      <c r="AB17" s="41"/>
      <c r="AC17" s="41"/>
      <c r="AD17" s="41"/>
      <c r="AE17" s="38">
        <f t="shared" si="8"/>
        <v>0</v>
      </c>
      <c r="AF17" s="39"/>
      <c r="AG17" s="39"/>
      <c r="AH17" s="38">
        <f t="shared" si="9"/>
        <v>0</v>
      </c>
      <c r="AI17" s="39"/>
      <c r="AJ17" s="39"/>
      <c r="AK17" s="38">
        <f t="shared" si="10"/>
        <v>0</v>
      </c>
      <c r="AL17" s="39"/>
      <c r="AM17" s="39"/>
      <c r="AN17" s="38">
        <f t="shared" si="11"/>
        <v>0</v>
      </c>
      <c r="AO17" s="39"/>
      <c r="AP17" s="39"/>
      <c r="AQ17" s="39">
        <f t="shared" si="12"/>
        <v>0</v>
      </c>
      <c r="AR17" s="39"/>
      <c r="AS17" s="39"/>
      <c r="AT17" s="39">
        <f t="shared" si="13"/>
        <v>0</v>
      </c>
      <c r="AU17" s="39"/>
      <c r="AV17" s="39"/>
      <c r="AW17" s="25"/>
    </row>
    <row r="18" spans="1:49" ht="45" customHeight="1">
      <c r="A18" s="35" t="s">
        <v>23</v>
      </c>
      <c r="B18" s="40">
        <f t="shared" si="0"/>
        <v>0</v>
      </c>
      <c r="C18" s="41"/>
      <c r="D18" s="41"/>
      <c r="E18" s="40">
        <f t="shared" si="1"/>
        <v>0</v>
      </c>
      <c r="F18" s="41"/>
      <c r="G18" s="41"/>
      <c r="H18" s="68">
        <f t="shared" si="7"/>
        <v>686</v>
      </c>
      <c r="I18" s="41">
        <v>686</v>
      </c>
      <c r="J18" s="41">
        <v>274</v>
      </c>
      <c r="K18" s="41">
        <v>412</v>
      </c>
      <c r="L18" s="41"/>
      <c r="M18" s="40">
        <f t="shared" si="2"/>
        <v>300</v>
      </c>
      <c r="N18" s="41">
        <v>297</v>
      </c>
      <c r="O18" s="41">
        <v>3</v>
      </c>
      <c r="P18" s="40">
        <f t="shared" si="3"/>
        <v>0</v>
      </c>
      <c r="Q18" s="41"/>
      <c r="R18" s="41"/>
      <c r="S18" s="40">
        <f t="shared" si="4"/>
        <v>0</v>
      </c>
      <c r="T18" s="41"/>
      <c r="U18" s="41"/>
      <c r="V18" s="40">
        <f t="shared" si="5"/>
        <v>0</v>
      </c>
      <c r="W18" s="41"/>
      <c r="X18" s="41"/>
      <c r="Y18" s="40">
        <f t="shared" si="6"/>
        <v>0</v>
      </c>
      <c r="Z18" s="41"/>
      <c r="AA18" s="41"/>
      <c r="AB18" s="41"/>
      <c r="AC18" s="41"/>
      <c r="AD18" s="41"/>
      <c r="AE18" s="38">
        <f t="shared" si="8"/>
        <v>0</v>
      </c>
      <c r="AF18" s="39"/>
      <c r="AG18" s="39"/>
      <c r="AH18" s="38">
        <f t="shared" si="9"/>
        <v>0</v>
      </c>
      <c r="AI18" s="39"/>
      <c r="AJ18" s="39"/>
      <c r="AK18" s="38">
        <f t="shared" si="10"/>
        <v>0</v>
      </c>
      <c r="AL18" s="39"/>
      <c r="AM18" s="39"/>
      <c r="AN18" s="38">
        <f t="shared" si="11"/>
        <v>0</v>
      </c>
      <c r="AO18" s="39"/>
      <c r="AP18" s="39"/>
      <c r="AQ18" s="39">
        <f t="shared" si="12"/>
        <v>0</v>
      </c>
      <c r="AR18" s="39"/>
      <c r="AS18" s="39"/>
      <c r="AT18" s="39">
        <f t="shared" si="13"/>
        <v>0</v>
      </c>
      <c r="AU18" s="39"/>
      <c r="AV18" s="39"/>
      <c r="AW18" s="25"/>
    </row>
    <row r="19" spans="1:49" ht="45" customHeight="1">
      <c r="A19" s="35" t="s">
        <v>24</v>
      </c>
      <c r="B19" s="40">
        <f>C19+D19</f>
        <v>4500</v>
      </c>
      <c r="C19" s="41">
        <v>4410</v>
      </c>
      <c r="D19" s="41">
        <v>90</v>
      </c>
      <c r="E19" s="40">
        <f t="shared" si="1"/>
        <v>0</v>
      </c>
      <c r="F19" s="41"/>
      <c r="G19" s="41"/>
      <c r="H19" s="68">
        <f t="shared" si="7"/>
        <v>898</v>
      </c>
      <c r="I19" s="41">
        <v>898</v>
      </c>
      <c r="J19" s="41">
        <v>359</v>
      </c>
      <c r="K19" s="41">
        <v>539</v>
      </c>
      <c r="L19" s="41"/>
      <c r="M19" s="40">
        <f t="shared" si="2"/>
        <v>1400</v>
      </c>
      <c r="N19" s="41">
        <v>1400</v>
      </c>
      <c r="O19" s="41"/>
      <c r="P19" s="40">
        <f t="shared" si="3"/>
        <v>0</v>
      </c>
      <c r="Q19" s="41"/>
      <c r="R19" s="41"/>
      <c r="S19" s="40">
        <f t="shared" si="4"/>
        <v>0</v>
      </c>
      <c r="T19" s="41"/>
      <c r="U19" s="41"/>
      <c r="V19" s="40">
        <f t="shared" si="5"/>
        <v>0</v>
      </c>
      <c r="W19" s="41"/>
      <c r="X19" s="41"/>
      <c r="Y19" s="40">
        <f t="shared" si="6"/>
        <v>0</v>
      </c>
      <c r="Z19" s="41"/>
      <c r="AA19" s="41"/>
      <c r="AB19" s="41"/>
      <c r="AC19" s="41"/>
      <c r="AD19" s="41"/>
      <c r="AE19" s="38">
        <f t="shared" si="8"/>
        <v>0</v>
      </c>
      <c r="AF19" s="39"/>
      <c r="AG19" s="39"/>
      <c r="AH19" s="38">
        <f t="shared" si="9"/>
        <v>0</v>
      </c>
      <c r="AI19" s="39"/>
      <c r="AJ19" s="39"/>
      <c r="AK19" s="38">
        <f t="shared" si="10"/>
        <v>0</v>
      </c>
      <c r="AL19" s="39"/>
      <c r="AM19" s="39"/>
      <c r="AN19" s="38">
        <f t="shared" si="11"/>
        <v>0</v>
      </c>
      <c r="AO19" s="39"/>
      <c r="AP19" s="39"/>
      <c r="AQ19" s="39">
        <f t="shared" si="12"/>
        <v>0</v>
      </c>
      <c r="AR19" s="39"/>
      <c r="AS19" s="39"/>
      <c r="AT19" s="39">
        <f t="shared" si="13"/>
        <v>0</v>
      </c>
      <c r="AU19" s="39"/>
      <c r="AV19" s="39"/>
      <c r="AW19" s="25"/>
    </row>
    <row r="20" spans="1:49" ht="45" customHeight="1">
      <c r="A20" s="35" t="s">
        <v>25</v>
      </c>
      <c r="B20" s="40">
        <f t="shared" si="0"/>
        <v>0</v>
      </c>
      <c r="C20" s="41"/>
      <c r="D20" s="41"/>
      <c r="E20" s="40">
        <f t="shared" si="1"/>
        <v>0</v>
      </c>
      <c r="F20" s="41"/>
      <c r="G20" s="41"/>
      <c r="H20" s="68">
        <f t="shared" si="7"/>
        <v>0</v>
      </c>
      <c r="I20" s="41"/>
      <c r="J20" s="41"/>
      <c r="K20" s="41"/>
      <c r="L20" s="41"/>
      <c r="M20" s="40">
        <f t="shared" si="2"/>
        <v>500</v>
      </c>
      <c r="N20" s="41">
        <v>500</v>
      </c>
      <c r="O20" s="41"/>
      <c r="P20" s="40">
        <f t="shared" si="3"/>
        <v>0</v>
      </c>
      <c r="Q20" s="41"/>
      <c r="R20" s="41"/>
      <c r="S20" s="40">
        <f t="shared" si="4"/>
        <v>0</v>
      </c>
      <c r="T20" s="41"/>
      <c r="U20" s="41"/>
      <c r="V20" s="40">
        <f t="shared" si="5"/>
        <v>0</v>
      </c>
      <c r="W20" s="41"/>
      <c r="X20" s="41"/>
      <c r="Y20" s="40">
        <f t="shared" si="6"/>
        <v>0</v>
      </c>
      <c r="Z20" s="41"/>
      <c r="AA20" s="41"/>
      <c r="AB20" s="41"/>
      <c r="AC20" s="41"/>
      <c r="AD20" s="41"/>
      <c r="AE20" s="38">
        <f t="shared" si="8"/>
        <v>0</v>
      </c>
      <c r="AF20" s="39"/>
      <c r="AG20" s="39"/>
      <c r="AH20" s="38">
        <f t="shared" si="9"/>
        <v>0</v>
      </c>
      <c r="AI20" s="39"/>
      <c r="AJ20" s="39"/>
      <c r="AK20" s="38">
        <f t="shared" si="10"/>
        <v>0</v>
      </c>
      <c r="AL20" s="39"/>
      <c r="AM20" s="39"/>
      <c r="AN20" s="38">
        <f t="shared" si="11"/>
        <v>0</v>
      </c>
      <c r="AO20" s="39"/>
      <c r="AP20" s="39"/>
      <c r="AQ20" s="39">
        <f t="shared" si="12"/>
        <v>0</v>
      </c>
      <c r="AR20" s="39"/>
      <c r="AS20" s="39"/>
      <c r="AT20" s="39">
        <f t="shared" si="13"/>
        <v>0</v>
      </c>
      <c r="AU20" s="39"/>
      <c r="AV20" s="39"/>
      <c r="AW20" s="25"/>
    </row>
    <row r="21" spans="1:49" ht="45" customHeight="1">
      <c r="A21" s="35" t="s">
        <v>26</v>
      </c>
      <c r="B21" s="40">
        <f t="shared" si="0"/>
        <v>500</v>
      </c>
      <c r="C21" s="41">
        <v>500</v>
      </c>
      <c r="D21" s="41"/>
      <c r="E21" s="40">
        <f t="shared" si="1"/>
        <v>0</v>
      </c>
      <c r="F21" s="41"/>
      <c r="G21" s="41"/>
      <c r="H21" s="68">
        <f t="shared" si="7"/>
        <v>1247</v>
      </c>
      <c r="I21" s="41">
        <v>1247</v>
      </c>
      <c r="J21" s="41">
        <v>499</v>
      </c>
      <c r="K21" s="41">
        <v>748</v>
      </c>
      <c r="L21" s="41"/>
      <c r="M21" s="40">
        <f t="shared" si="2"/>
        <v>450</v>
      </c>
      <c r="N21" s="41">
        <v>450</v>
      </c>
      <c r="O21" s="41"/>
      <c r="P21" s="40">
        <f t="shared" si="3"/>
        <v>0</v>
      </c>
      <c r="Q21" s="41"/>
      <c r="R21" s="41"/>
      <c r="S21" s="40">
        <f t="shared" si="4"/>
        <v>0</v>
      </c>
      <c r="T21" s="41"/>
      <c r="U21" s="41"/>
      <c r="V21" s="40">
        <f t="shared" si="5"/>
        <v>0</v>
      </c>
      <c r="W21" s="41"/>
      <c r="X21" s="41"/>
      <c r="Y21" s="40">
        <f t="shared" si="6"/>
        <v>0</v>
      </c>
      <c r="Z21" s="41"/>
      <c r="AA21" s="41"/>
      <c r="AB21" s="41"/>
      <c r="AC21" s="41"/>
      <c r="AD21" s="41"/>
      <c r="AE21" s="38">
        <f t="shared" si="8"/>
        <v>0</v>
      </c>
      <c r="AF21" s="39"/>
      <c r="AG21" s="39"/>
      <c r="AH21" s="38">
        <f t="shared" si="9"/>
        <v>0</v>
      </c>
      <c r="AI21" s="39"/>
      <c r="AJ21" s="39"/>
      <c r="AK21" s="38">
        <f t="shared" si="10"/>
        <v>0</v>
      </c>
      <c r="AL21" s="39"/>
      <c r="AM21" s="39"/>
      <c r="AN21" s="38">
        <f t="shared" si="11"/>
        <v>0</v>
      </c>
      <c r="AO21" s="39"/>
      <c r="AP21" s="39"/>
      <c r="AQ21" s="39">
        <f t="shared" si="12"/>
        <v>0</v>
      </c>
      <c r="AR21" s="39"/>
      <c r="AS21" s="39"/>
      <c r="AT21" s="39">
        <f t="shared" si="13"/>
        <v>0</v>
      </c>
      <c r="AU21" s="39"/>
      <c r="AV21" s="39"/>
      <c r="AW21" s="25"/>
    </row>
    <row r="22" spans="1:49" ht="45" customHeight="1">
      <c r="A22" s="35" t="s">
        <v>27</v>
      </c>
      <c r="B22" s="40">
        <f>C22+D22</f>
        <v>600</v>
      </c>
      <c r="C22" s="41">
        <v>600</v>
      </c>
      <c r="D22" s="41"/>
      <c r="E22" s="40">
        <f t="shared" si="1"/>
        <v>0</v>
      </c>
      <c r="F22" s="41"/>
      <c r="G22" s="41"/>
      <c r="H22" s="68">
        <f t="shared" si="7"/>
        <v>4655</v>
      </c>
      <c r="I22" s="41">
        <f>1389+1192</f>
        <v>2581</v>
      </c>
      <c r="J22" s="41">
        <v>1032</v>
      </c>
      <c r="K22" s="41">
        <v>1549</v>
      </c>
      <c r="L22" s="41">
        <f>1847+227</f>
        <v>2074</v>
      </c>
      <c r="M22" s="40">
        <f t="shared" si="2"/>
        <v>500</v>
      </c>
      <c r="N22" s="41">
        <v>470</v>
      </c>
      <c r="O22" s="41">
        <v>30</v>
      </c>
      <c r="P22" s="40">
        <f t="shared" si="3"/>
        <v>0</v>
      </c>
      <c r="Q22" s="41"/>
      <c r="R22" s="41"/>
      <c r="S22" s="40">
        <f t="shared" si="4"/>
        <v>0</v>
      </c>
      <c r="T22" s="41"/>
      <c r="U22" s="41"/>
      <c r="V22" s="40">
        <f t="shared" si="5"/>
        <v>0</v>
      </c>
      <c r="W22" s="41"/>
      <c r="X22" s="41"/>
      <c r="Y22" s="40">
        <f t="shared" si="6"/>
        <v>0</v>
      </c>
      <c r="Z22" s="41"/>
      <c r="AA22" s="41"/>
      <c r="AB22" s="41"/>
      <c r="AC22" s="41"/>
      <c r="AD22" s="41"/>
      <c r="AE22" s="38">
        <f t="shared" si="8"/>
        <v>0</v>
      </c>
      <c r="AF22" s="39"/>
      <c r="AG22" s="39"/>
      <c r="AH22" s="38">
        <f t="shared" si="9"/>
        <v>0</v>
      </c>
      <c r="AI22" s="39"/>
      <c r="AJ22" s="39"/>
      <c r="AK22" s="38">
        <f t="shared" si="10"/>
        <v>0</v>
      </c>
      <c r="AL22" s="39"/>
      <c r="AM22" s="39"/>
      <c r="AN22" s="38">
        <f t="shared" si="11"/>
        <v>0</v>
      </c>
      <c r="AO22" s="39"/>
      <c r="AP22" s="39"/>
      <c r="AQ22" s="39">
        <f t="shared" si="12"/>
        <v>0</v>
      </c>
      <c r="AR22" s="39"/>
      <c r="AS22" s="39"/>
      <c r="AT22" s="39">
        <f t="shared" si="13"/>
        <v>0</v>
      </c>
      <c r="AU22" s="39"/>
      <c r="AV22" s="39"/>
      <c r="AW22" s="25"/>
    </row>
    <row r="23" spans="1:49" ht="45" customHeight="1">
      <c r="A23" s="35" t="s">
        <v>28</v>
      </c>
      <c r="B23" s="40">
        <f t="shared" si="0"/>
        <v>0</v>
      </c>
      <c r="C23" s="41"/>
      <c r="D23" s="41"/>
      <c r="E23" s="40">
        <f t="shared" si="1"/>
        <v>0</v>
      </c>
      <c r="F23" s="41"/>
      <c r="G23" s="41"/>
      <c r="H23" s="68">
        <f t="shared" si="7"/>
        <v>1486</v>
      </c>
      <c r="I23" s="41">
        <f>1033+453</f>
        <v>1486</v>
      </c>
      <c r="J23" s="41">
        <v>594</v>
      </c>
      <c r="K23" s="41">
        <v>892</v>
      </c>
      <c r="L23" s="41"/>
      <c r="M23" s="40">
        <f t="shared" si="2"/>
        <v>550</v>
      </c>
      <c r="N23" s="41">
        <v>550</v>
      </c>
      <c r="O23" s="41"/>
      <c r="P23" s="40">
        <f t="shared" si="3"/>
        <v>0</v>
      </c>
      <c r="Q23" s="41"/>
      <c r="R23" s="41"/>
      <c r="S23" s="40">
        <f t="shared" si="4"/>
        <v>0</v>
      </c>
      <c r="T23" s="41"/>
      <c r="U23" s="41"/>
      <c r="V23" s="40">
        <f t="shared" si="5"/>
        <v>0</v>
      </c>
      <c r="W23" s="41"/>
      <c r="X23" s="41"/>
      <c r="Y23" s="40">
        <f t="shared" si="6"/>
        <v>0</v>
      </c>
      <c r="Z23" s="41"/>
      <c r="AA23" s="41"/>
      <c r="AB23" s="41"/>
      <c r="AC23" s="41"/>
      <c r="AD23" s="41"/>
      <c r="AE23" s="38">
        <f t="shared" si="8"/>
        <v>0</v>
      </c>
      <c r="AF23" s="39"/>
      <c r="AG23" s="39"/>
      <c r="AH23" s="38">
        <f t="shared" si="9"/>
        <v>0</v>
      </c>
      <c r="AI23" s="39"/>
      <c r="AJ23" s="39"/>
      <c r="AK23" s="38">
        <f t="shared" si="10"/>
        <v>0</v>
      </c>
      <c r="AL23" s="39"/>
      <c r="AM23" s="39"/>
      <c r="AN23" s="38">
        <f t="shared" si="11"/>
        <v>0</v>
      </c>
      <c r="AO23" s="39"/>
      <c r="AP23" s="39"/>
      <c r="AQ23" s="39">
        <f t="shared" si="12"/>
        <v>0</v>
      </c>
      <c r="AR23" s="39"/>
      <c r="AS23" s="39"/>
      <c r="AT23" s="39">
        <f t="shared" si="13"/>
        <v>0</v>
      </c>
      <c r="AU23" s="39"/>
      <c r="AV23" s="39"/>
      <c r="AW23" s="25"/>
    </row>
    <row r="24" spans="1:49" ht="45" customHeight="1">
      <c r="A24" s="35" t="s">
        <v>29</v>
      </c>
      <c r="B24" s="40">
        <f t="shared" si="0"/>
        <v>0</v>
      </c>
      <c r="C24" s="41"/>
      <c r="D24" s="41"/>
      <c r="E24" s="40">
        <f t="shared" si="1"/>
        <v>0</v>
      </c>
      <c r="F24" s="41"/>
      <c r="G24" s="41"/>
      <c r="H24" s="68">
        <f t="shared" si="7"/>
        <v>1668</v>
      </c>
      <c r="I24" s="41">
        <v>1668</v>
      </c>
      <c r="J24" s="41">
        <v>667</v>
      </c>
      <c r="K24" s="41">
        <v>1001</v>
      </c>
      <c r="L24" s="41"/>
      <c r="M24" s="40">
        <f t="shared" si="2"/>
        <v>380</v>
      </c>
      <c r="N24" s="41">
        <v>380</v>
      </c>
      <c r="O24" s="41"/>
      <c r="P24" s="40">
        <f t="shared" si="3"/>
        <v>0</v>
      </c>
      <c r="Q24" s="41"/>
      <c r="R24" s="41"/>
      <c r="S24" s="40">
        <f t="shared" si="4"/>
        <v>0</v>
      </c>
      <c r="T24" s="41"/>
      <c r="U24" s="41"/>
      <c r="V24" s="40">
        <f t="shared" si="5"/>
        <v>0</v>
      </c>
      <c r="W24" s="41"/>
      <c r="X24" s="41"/>
      <c r="Y24" s="40">
        <f t="shared" si="6"/>
        <v>0</v>
      </c>
      <c r="Z24" s="41"/>
      <c r="AA24" s="41"/>
      <c r="AB24" s="41"/>
      <c r="AC24" s="41"/>
      <c r="AD24" s="41"/>
      <c r="AE24" s="38">
        <f t="shared" si="8"/>
        <v>0</v>
      </c>
      <c r="AF24" s="39"/>
      <c r="AG24" s="39"/>
      <c r="AH24" s="38">
        <f t="shared" si="9"/>
        <v>0</v>
      </c>
      <c r="AI24" s="39"/>
      <c r="AJ24" s="39"/>
      <c r="AK24" s="38">
        <f t="shared" si="10"/>
        <v>0</v>
      </c>
      <c r="AL24" s="39"/>
      <c r="AM24" s="39"/>
      <c r="AN24" s="38">
        <f t="shared" si="11"/>
        <v>0</v>
      </c>
      <c r="AO24" s="39"/>
      <c r="AP24" s="39"/>
      <c r="AQ24" s="39">
        <f t="shared" si="12"/>
        <v>0</v>
      </c>
      <c r="AR24" s="39"/>
      <c r="AS24" s="39"/>
      <c r="AT24" s="39">
        <f t="shared" si="13"/>
        <v>0</v>
      </c>
      <c r="AU24" s="39"/>
      <c r="AV24" s="39"/>
      <c r="AW24" s="25"/>
    </row>
    <row r="25" spans="1:49" ht="45" customHeight="1">
      <c r="A25" s="35" t="s">
        <v>30</v>
      </c>
      <c r="B25" s="40">
        <f t="shared" si="0"/>
        <v>0</v>
      </c>
      <c r="C25" s="41"/>
      <c r="D25" s="41"/>
      <c r="E25" s="40">
        <f t="shared" si="1"/>
        <v>0</v>
      </c>
      <c r="F25" s="41"/>
      <c r="G25" s="41"/>
      <c r="H25" s="68">
        <f t="shared" si="7"/>
        <v>430</v>
      </c>
      <c r="I25" s="41">
        <v>430</v>
      </c>
      <c r="J25" s="41">
        <v>172</v>
      </c>
      <c r="K25" s="41">
        <v>258</v>
      </c>
      <c r="L25" s="41"/>
      <c r="M25" s="40">
        <f t="shared" si="2"/>
        <v>700</v>
      </c>
      <c r="N25" s="41">
        <v>686</v>
      </c>
      <c r="O25" s="41">
        <v>14</v>
      </c>
      <c r="P25" s="40">
        <f t="shared" si="3"/>
        <v>0</v>
      </c>
      <c r="Q25" s="41"/>
      <c r="R25" s="41"/>
      <c r="S25" s="40">
        <f t="shared" si="4"/>
        <v>0</v>
      </c>
      <c r="T25" s="41"/>
      <c r="U25" s="41"/>
      <c r="V25" s="40">
        <f t="shared" si="5"/>
        <v>0</v>
      </c>
      <c r="W25" s="41"/>
      <c r="X25" s="41"/>
      <c r="Y25" s="40">
        <f t="shared" si="6"/>
        <v>0</v>
      </c>
      <c r="Z25" s="41"/>
      <c r="AA25" s="41"/>
      <c r="AB25" s="41"/>
      <c r="AC25" s="41"/>
      <c r="AD25" s="41"/>
      <c r="AE25" s="38">
        <f t="shared" si="8"/>
        <v>0</v>
      </c>
      <c r="AF25" s="39"/>
      <c r="AG25" s="39"/>
      <c r="AH25" s="38">
        <f t="shared" si="9"/>
        <v>0</v>
      </c>
      <c r="AI25" s="39"/>
      <c r="AJ25" s="39"/>
      <c r="AK25" s="38">
        <f t="shared" si="10"/>
        <v>0</v>
      </c>
      <c r="AL25" s="39"/>
      <c r="AM25" s="39"/>
      <c r="AN25" s="38">
        <f t="shared" si="11"/>
        <v>0</v>
      </c>
      <c r="AO25" s="39"/>
      <c r="AP25" s="39"/>
      <c r="AQ25" s="39">
        <f t="shared" si="12"/>
        <v>0</v>
      </c>
      <c r="AR25" s="39"/>
      <c r="AS25" s="39"/>
      <c r="AT25" s="39">
        <f t="shared" si="13"/>
        <v>0</v>
      </c>
      <c r="AU25" s="39"/>
      <c r="AV25" s="39"/>
      <c r="AW25" s="25"/>
    </row>
    <row r="26" spans="1:49" ht="45" customHeight="1">
      <c r="A26" s="35" t="s">
        <v>31</v>
      </c>
      <c r="B26" s="40">
        <f t="shared" si="0"/>
        <v>1300</v>
      </c>
      <c r="C26" s="41">
        <v>1300</v>
      </c>
      <c r="D26" s="41"/>
      <c r="E26" s="40">
        <f t="shared" si="1"/>
        <v>0</v>
      </c>
      <c r="F26" s="41"/>
      <c r="G26" s="41"/>
      <c r="H26" s="68">
        <f t="shared" si="7"/>
        <v>1379</v>
      </c>
      <c r="I26" s="41">
        <v>1080</v>
      </c>
      <c r="J26" s="41">
        <v>432</v>
      </c>
      <c r="K26" s="41">
        <v>648</v>
      </c>
      <c r="L26" s="41">
        <f>246+53</f>
        <v>299</v>
      </c>
      <c r="M26" s="40">
        <f t="shared" si="2"/>
        <v>1378</v>
      </c>
      <c r="N26" s="41">
        <v>1366</v>
      </c>
      <c r="O26" s="41">
        <v>12</v>
      </c>
      <c r="P26" s="40">
        <f t="shared" si="3"/>
        <v>0</v>
      </c>
      <c r="Q26" s="41"/>
      <c r="R26" s="41"/>
      <c r="S26" s="40">
        <f t="shared" si="4"/>
        <v>0</v>
      </c>
      <c r="T26" s="41"/>
      <c r="U26" s="41"/>
      <c r="V26" s="40">
        <f t="shared" si="5"/>
        <v>0</v>
      </c>
      <c r="W26" s="41"/>
      <c r="X26" s="41"/>
      <c r="Y26" s="40">
        <f t="shared" si="6"/>
        <v>0</v>
      </c>
      <c r="Z26" s="41"/>
      <c r="AA26" s="41"/>
      <c r="AB26" s="41"/>
      <c r="AC26" s="41"/>
      <c r="AD26" s="41"/>
      <c r="AE26" s="38">
        <f t="shared" si="8"/>
        <v>0</v>
      </c>
      <c r="AF26" s="39"/>
      <c r="AG26" s="39"/>
      <c r="AH26" s="38">
        <f t="shared" si="9"/>
        <v>0</v>
      </c>
      <c r="AI26" s="39"/>
      <c r="AJ26" s="39"/>
      <c r="AK26" s="38">
        <f t="shared" si="10"/>
        <v>0</v>
      </c>
      <c r="AL26" s="39"/>
      <c r="AM26" s="39"/>
      <c r="AN26" s="38">
        <f t="shared" si="11"/>
        <v>0</v>
      </c>
      <c r="AO26" s="39"/>
      <c r="AP26" s="39"/>
      <c r="AQ26" s="39">
        <f t="shared" si="12"/>
        <v>0</v>
      </c>
      <c r="AR26" s="39"/>
      <c r="AS26" s="39"/>
      <c r="AT26" s="39">
        <f t="shared" si="13"/>
        <v>0</v>
      </c>
      <c r="AU26" s="39"/>
      <c r="AV26" s="39"/>
      <c r="AW26" s="25"/>
    </row>
    <row r="27" spans="1:49" ht="45" customHeight="1">
      <c r="A27" s="35" t="s">
        <v>32</v>
      </c>
      <c r="B27" s="40">
        <f t="shared" si="0"/>
        <v>1525</v>
      </c>
      <c r="C27" s="41">
        <v>1500</v>
      </c>
      <c r="D27" s="41">
        <v>25</v>
      </c>
      <c r="E27" s="40">
        <f t="shared" si="1"/>
        <v>0</v>
      </c>
      <c r="F27" s="41"/>
      <c r="G27" s="41"/>
      <c r="H27" s="68">
        <f t="shared" si="7"/>
        <v>0</v>
      </c>
      <c r="I27" s="41"/>
      <c r="J27" s="41"/>
      <c r="K27" s="41"/>
      <c r="L27" s="41"/>
      <c r="M27" s="40">
        <f t="shared" si="2"/>
        <v>513</v>
      </c>
      <c r="N27" s="41">
        <v>513</v>
      </c>
      <c r="O27" s="41"/>
      <c r="P27" s="40">
        <f t="shared" si="3"/>
        <v>0</v>
      </c>
      <c r="Q27" s="41"/>
      <c r="R27" s="41"/>
      <c r="S27" s="40">
        <f t="shared" si="4"/>
        <v>0</v>
      </c>
      <c r="T27" s="41"/>
      <c r="U27" s="41"/>
      <c r="V27" s="40">
        <f t="shared" si="5"/>
        <v>0</v>
      </c>
      <c r="W27" s="41"/>
      <c r="X27" s="41"/>
      <c r="Y27" s="40">
        <f t="shared" si="6"/>
        <v>0</v>
      </c>
      <c r="Z27" s="41"/>
      <c r="AA27" s="41"/>
      <c r="AB27" s="41"/>
      <c r="AC27" s="41"/>
      <c r="AD27" s="41"/>
      <c r="AE27" s="38">
        <f t="shared" si="8"/>
        <v>0</v>
      </c>
      <c r="AF27" s="39"/>
      <c r="AG27" s="39"/>
      <c r="AH27" s="38">
        <f t="shared" si="9"/>
        <v>0</v>
      </c>
      <c r="AI27" s="39"/>
      <c r="AJ27" s="39"/>
      <c r="AK27" s="38">
        <f t="shared" si="10"/>
        <v>0</v>
      </c>
      <c r="AL27" s="39"/>
      <c r="AM27" s="39"/>
      <c r="AN27" s="38">
        <f t="shared" si="11"/>
        <v>0</v>
      </c>
      <c r="AO27" s="39"/>
      <c r="AP27" s="39"/>
      <c r="AQ27" s="39">
        <f t="shared" si="12"/>
        <v>0</v>
      </c>
      <c r="AR27" s="39"/>
      <c r="AS27" s="39"/>
      <c r="AT27" s="39">
        <f t="shared" si="13"/>
        <v>0</v>
      </c>
      <c r="AU27" s="39"/>
      <c r="AV27" s="39"/>
      <c r="AW27" s="25"/>
    </row>
    <row r="28" spans="1:49" ht="45" customHeight="1">
      <c r="A28" s="35" t="s">
        <v>33</v>
      </c>
      <c r="B28" s="40">
        <f t="shared" si="0"/>
        <v>0</v>
      </c>
      <c r="C28" s="41"/>
      <c r="D28" s="41"/>
      <c r="E28" s="40">
        <f t="shared" si="1"/>
        <v>0</v>
      </c>
      <c r="F28" s="41"/>
      <c r="G28" s="41"/>
      <c r="H28" s="68">
        <f t="shared" si="7"/>
        <v>541</v>
      </c>
      <c r="I28" s="41">
        <f>376+165</f>
        <v>541</v>
      </c>
      <c r="J28" s="41">
        <v>216</v>
      </c>
      <c r="K28" s="41">
        <v>325</v>
      </c>
      <c r="L28" s="41"/>
      <c r="M28" s="40">
        <f t="shared" si="2"/>
        <v>480</v>
      </c>
      <c r="N28" s="41">
        <v>480</v>
      </c>
      <c r="O28" s="41"/>
      <c r="P28" s="40">
        <f t="shared" si="3"/>
        <v>0</v>
      </c>
      <c r="Q28" s="41"/>
      <c r="R28" s="41"/>
      <c r="S28" s="40">
        <f t="shared" si="4"/>
        <v>0</v>
      </c>
      <c r="T28" s="41"/>
      <c r="U28" s="41"/>
      <c r="V28" s="40">
        <f t="shared" si="5"/>
        <v>0</v>
      </c>
      <c r="W28" s="41"/>
      <c r="X28" s="41"/>
      <c r="Y28" s="40">
        <f t="shared" si="6"/>
        <v>0</v>
      </c>
      <c r="Z28" s="41"/>
      <c r="AA28" s="41"/>
      <c r="AB28" s="41"/>
      <c r="AC28" s="41"/>
      <c r="AD28" s="41"/>
      <c r="AE28" s="38">
        <f t="shared" si="8"/>
        <v>0</v>
      </c>
      <c r="AF28" s="39"/>
      <c r="AG28" s="39"/>
      <c r="AH28" s="38">
        <f t="shared" si="9"/>
        <v>0</v>
      </c>
      <c r="AI28" s="39"/>
      <c r="AJ28" s="39"/>
      <c r="AK28" s="38">
        <f t="shared" si="10"/>
        <v>0</v>
      </c>
      <c r="AL28" s="39"/>
      <c r="AM28" s="39"/>
      <c r="AN28" s="38">
        <f t="shared" si="11"/>
        <v>0</v>
      </c>
      <c r="AO28" s="39"/>
      <c r="AP28" s="39"/>
      <c r="AQ28" s="39">
        <f t="shared" si="12"/>
        <v>0</v>
      </c>
      <c r="AR28" s="39"/>
      <c r="AS28" s="39"/>
      <c r="AT28" s="39">
        <f t="shared" si="13"/>
        <v>0</v>
      </c>
      <c r="AU28" s="39"/>
      <c r="AV28" s="39"/>
      <c r="AW28" s="25"/>
    </row>
    <row r="29" spans="1:49" ht="45" customHeight="1">
      <c r="A29" s="35" t="s">
        <v>34</v>
      </c>
      <c r="B29" s="40">
        <f t="shared" si="0"/>
        <v>0</v>
      </c>
      <c r="C29" s="41"/>
      <c r="D29" s="41"/>
      <c r="E29" s="40">
        <f t="shared" si="1"/>
        <v>0</v>
      </c>
      <c r="F29" s="41"/>
      <c r="G29" s="41"/>
      <c r="H29" s="68">
        <f t="shared" si="7"/>
        <v>0</v>
      </c>
      <c r="I29" s="41"/>
      <c r="J29" s="41"/>
      <c r="K29" s="41"/>
      <c r="L29" s="41"/>
      <c r="M29" s="40">
        <f t="shared" si="2"/>
        <v>158</v>
      </c>
      <c r="N29" s="41">
        <v>158</v>
      </c>
      <c r="O29" s="41"/>
      <c r="P29" s="40">
        <f t="shared" si="3"/>
        <v>0</v>
      </c>
      <c r="Q29" s="41"/>
      <c r="R29" s="41"/>
      <c r="S29" s="40">
        <f t="shared" si="4"/>
        <v>0</v>
      </c>
      <c r="T29" s="41"/>
      <c r="U29" s="41"/>
      <c r="V29" s="40">
        <f t="shared" si="5"/>
        <v>0</v>
      </c>
      <c r="W29" s="41"/>
      <c r="X29" s="41"/>
      <c r="Y29" s="40">
        <f t="shared" si="6"/>
        <v>0</v>
      </c>
      <c r="Z29" s="41"/>
      <c r="AA29" s="41"/>
      <c r="AB29" s="41"/>
      <c r="AC29" s="41"/>
      <c r="AD29" s="41"/>
      <c r="AE29" s="38">
        <f t="shared" si="8"/>
        <v>0</v>
      </c>
      <c r="AF29" s="39"/>
      <c r="AG29" s="39"/>
      <c r="AH29" s="38">
        <f t="shared" si="9"/>
        <v>0</v>
      </c>
      <c r="AI29" s="39"/>
      <c r="AJ29" s="39"/>
      <c r="AK29" s="38">
        <f t="shared" si="10"/>
        <v>0</v>
      </c>
      <c r="AL29" s="39"/>
      <c r="AM29" s="39"/>
      <c r="AN29" s="38">
        <f t="shared" si="11"/>
        <v>0</v>
      </c>
      <c r="AO29" s="39"/>
      <c r="AP29" s="39"/>
      <c r="AQ29" s="39">
        <f t="shared" si="12"/>
        <v>0</v>
      </c>
      <c r="AR29" s="39"/>
      <c r="AS29" s="39"/>
      <c r="AT29" s="39">
        <f t="shared" si="13"/>
        <v>0</v>
      </c>
      <c r="AU29" s="39"/>
      <c r="AV29" s="39"/>
      <c r="AW29" s="25"/>
    </row>
    <row r="30" spans="1:49" ht="45" customHeight="1">
      <c r="A30" s="35" t="s">
        <v>35</v>
      </c>
      <c r="B30" s="40">
        <f t="shared" si="0"/>
        <v>720</v>
      </c>
      <c r="C30" s="41">
        <v>720</v>
      </c>
      <c r="D30" s="41"/>
      <c r="E30" s="40">
        <f t="shared" si="1"/>
        <v>0</v>
      </c>
      <c r="F30" s="41"/>
      <c r="G30" s="41"/>
      <c r="H30" s="68">
        <f t="shared" si="7"/>
        <v>4747</v>
      </c>
      <c r="I30" s="41">
        <v>3915</v>
      </c>
      <c r="J30" s="41">
        <v>1566</v>
      </c>
      <c r="K30" s="41">
        <v>2349</v>
      </c>
      <c r="L30" s="41">
        <f>600+232</f>
        <v>832</v>
      </c>
      <c r="M30" s="40">
        <f t="shared" si="2"/>
        <v>1262</v>
      </c>
      <c r="N30" s="41">
        <v>1242</v>
      </c>
      <c r="O30" s="41">
        <v>20</v>
      </c>
      <c r="P30" s="40">
        <f t="shared" si="3"/>
        <v>0</v>
      </c>
      <c r="Q30" s="41"/>
      <c r="R30" s="41"/>
      <c r="S30" s="40">
        <f t="shared" si="4"/>
        <v>0</v>
      </c>
      <c r="T30" s="41"/>
      <c r="U30" s="41"/>
      <c r="V30" s="40">
        <f t="shared" si="5"/>
        <v>0</v>
      </c>
      <c r="W30" s="41"/>
      <c r="X30" s="41"/>
      <c r="Y30" s="40">
        <f t="shared" si="6"/>
        <v>0</v>
      </c>
      <c r="Z30" s="41"/>
      <c r="AA30" s="41"/>
      <c r="AB30" s="41"/>
      <c r="AC30" s="41"/>
      <c r="AD30" s="41"/>
      <c r="AE30" s="38">
        <f t="shared" si="8"/>
        <v>0</v>
      </c>
      <c r="AF30" s="39"/>
      <c r="AG30" s="39"/>
      <c r="AH30" s="38">
        <f t="shared" si="9"/>
        <v>0</v>
      </c>
      <c r="AI30" s="39"/>
      <c r="AJ30" s="39"/>
      <c r="AK30" s="38">
        <f t="shared" si="10"/>
        <v>0</v>
      </c>
      <c r="AL30" s="39"/>
      <c r="AM30" s="39"/>
      <c r="AN30" s="38">
        <f t="shared" si="11"/>
        <v>0</v>
      </c>
      <c r="AO30" s="39"/>
      <c r="AP30" s="39"/>
      <c r="AQ30" s="39">
        <f t="shared" si="12"/>
        <v>0</v>
      </c>
      <c r="AR30" s="39"/>
      <c r="AS30" s="39"/>
      <c r="AT30" s="39">
        <f t="shared" si="13"/>
        <v>0</v>
      </c>
      <c r="AU30" s="39"/>
      <c r="AV30" s="39"/>
      <c r="AW30" s="25"/>
    </row>
    <row r="31" spans="1:49" ht="45" customHeight="1">
      <c r="A31" s="35" t="s">
        <v>36</v>
      </c>
      <c r="B31" s="40">
        <f t="shared" si="0"/>
        <v>0</v>
      </c>
      <c r="C31" s="41"/>
      <c r="D31" s="41"/>
      <c r="E31" s="40">
        <f t="shared" si="1"/>
        <v>0</v>
      </c>
      <c r="F31" s="41"/>
      <c r="G31" s="41"/>
      <c r="H31" s="68">
        <f t="shared" si="7"/>
        <v>0</v>
      </c>
      <c r="I31" s="41"/>
      <c r="J31" s="41"/>
      <c r="K31" s="41"/>
      <c r="L31" s="41"/>
      <c r="M31" s="40">
        <f t="shared" si="2"/>
        <v>210</v>
      </c>
      <c r="N31" s="41">
        <v>210</v>
      </c>
      <c r="O31" s="41"/>
      <c r="P31" s="40">
        <f t="shared" si="3"/>
        <v>0</v>
      </c>
      <c r="Q31" s="41"/>
      <c r="R31" s="41"/>
      <c r="S31" s="40">
        <f t="shared" si="4"/>
        <v>0</v>
      </c>
      <c r="T31" s="41"/>
      <c r="U31" s="41"/>
      <c r="V31" s="40">
        <f t="shared" si="5"/>
        <v>0</v>
      </c>
      <c r="W31" s="41"/>
      <c r="X31" s="41"/>
      <c r="Y31" s="40">
        <f t="shared" si="6"/>
        <v>0</v>
      </c>
      <c r="Z31" s="41"/>
      <c r="AA31" s="41"/>
      <c r="AB31" s="41"/>
      <c r="AC31" s="41"/>
      <c r="AD31" s="41"/>
      <c r="AE31" s="38">
        <f t="shared" si="8"/>
        <v>0</v>
      </c>
      <c r="AF31" s="39"/>
      <c r="AG31" s="39"/>
      <c r="AH31" s="38">
        <f t="shared" si="9"/>
        <v>0</v>
      </c>
      <c r="AI31" s="39"/>
      <c r="AJ31" s="39"/>
      <c r="AK31" s="38">
        <f t="shared" si="10"/>
        <v>0</v>
      </c>
      <c r="AL31" s="39"/>
      <c r="AM31" s="39"/>
      <c r="AN31" s="38">
        <f t="shared" si="11"/>
        <v>0</v>
      </c>
      <c r="AO31" s="39"/>
      <c r="AP31" s="39"/>
      <c r="AQ31" s="39">
        <f t="shared" si="12"/>
        <v>0</v>
      </c>
      <c r="AR31" s="39"/>
      <c r="AS31" s="39"/>
      <c r="AT31" s="39">
        <f t="shared" si="13"/>
        <v>0</v>
      </c>
      <c r="AU31" s="39"/>
      <c r="AV31" s="39"/>
      <c r="AW31" s="25"/>
    </row>
    <row r="32" spans="1:49" ht="45" customHeight="1">
      <c r="A32" s="35" t="s">
        <v>37</v>
      </c>
      <c r="B32" s="40">
        <f t="shared" si="0"/>
        <v>1200</v>
      </c>
      <c r="C32" s="41">
        <v>1180</v>
      </c>
      <c r="D32" s="41">
        <v>20</v>
      </c>
      <c r="E32" s="40">
        <f t="shared" si="1"/>
        <v>0</v>
      </c>
      <c r="F32" s="41"/>
      <c r="G32" s="41"/>
      <c r="H32" s="68">
        <f t="shared" si="7"/>
        <v>1154</v>
      </c>
      <c r="I32" s="41">
        <f>617+296</f>
        <v>913</v>
      </c>
      <c r="J32" s="41">
        <v>365</v>
      </c>
      <c r="K32" s="41">
        <v>548</v>
      </c>
      <c r="L32" s="41">
        <f>185+56</f>
        <v>241</v>
      </c>
      <c r="M32" s="40">
        <f t="shared" si="2"/>
        <v>1200</v>
      </c>
      <c r="N32" s="41">
        <v>1175</v>
      </c>
      <c r="O32" s="41">
        <v>25</v>
      </c>
      <c r="P32" s="40">
        <f t="shared" si="3"/>
        <v>0</v>
      </c>
      <c r="Q32" s="41"/>
      <c r="R32" s="41"/>
      <c r="S32" s="40">
        <f t="shared" si="4"/>
        <v>90</v>
      </c>
      <c r="T32" s="41">
        <v>90</v>
      </c>
      <c r="U32" s="41"/>
      <c r="V32" s="40">
        <f t="shared" si="5"/>
        <v>0</v>
      </c>
      <c r="W32" s="41"/>
      <c r="X32" s="41"/>
      <c r="Y32" s="40">
        <f t="shared" si="6"/>
        <v>0</v>
      </c>
      <c r="Z32" s="41"/>
      <c r="AA32" s="41"/>
      <c r="AB32" s="41"/>
      <c r="AC32" s="41"/>
      <c r="AD32" s="41"/>
      <c r="AE32" s="38">
        <f t="shared" si="8"/>
        <v>0</v>
      </c>
      <c r="AF32" s="39"/>
      <c r="AG32" s="39"/>
      <c r="AH32" s="38">
        <f t="shared" si="9"/>
        <v>0</v>
      </c>
      <c r="AI32" s="39"/>
      <c r="AJ32" s="39"/>
      <c r="AK32" s="38">
        <f t="shared" si="10"/>
        <v>0</v>
      </c>
      <c r="AL32" s="39"/>
      <c r="AM32" s="39"/>
      <c r="AN32" s="38">
        <f t="shared" si="11"/>
        <v>0</v>
      </c>
      <c r="AO32" s="39"/>
      <c r="AP32" s="39"/>
      <c r="AQ32" s="39">
        <f t="shared" si="12"/>
        <v>0</v>
      </c>
      <c r="AR32" s="39"/>
      <c r="AS32" s="39"/>
      <c r="AT32" s="39">
        <f t="shared" si="13"/>
        <v>0</v>
      </c>
      <c r="AU32" s="39"/>
      <c r="AV32" s="39"/>
      <c r="AW32" s="25"/>
    </row>
    <row r="33" spans="1:49" ht="45" customHeight="1">
      <c r="A33" s="35" t="s">
        <v>38</v>
      </c>
      <c r="B33" s="40">
        <f t="shared" si="0"/>
        <v>53</v>
      </c>
      <c r="C33" s="41">
        <v>50</v>
      </c>
      <c r="D33" s="41">
        <v>3</v>
      </c>
      <c r="E33" s="40">
        <f t="shared" si="1"/>
        <v>0</v>
      </c>
      <c r="F33" s="41"/>
      <c r="G33" s="41"/>
      <c r="H33" s="68">
        <f t="shared" si="7"/>
        <v>1434</v>
      </c>
      <c r="I33" s="41">
        <f>997+437</f>
        <v>1434</v>
      </c>
      <c r="J33" s="41">
        <v>574</v>
      </c>
      <c r="K33" s="41">
        <v>860</v>
      </c>
      <c r="L33" s="41"/>
      <c r="M33" s="40">
        <f t="shared" si="2"/>
        <v>600</v>
      </c>
      <c r="N33" s="41">
        <v>600</v>
      </c>
      <c r="O33" s="41"/>
      <c r="P33" s="40">
        <f t="shared" si="3"/>
        <v>0</v>
      </c>
      <c r="Q33" s="41"/>
      <c r="R33" s="41"/>
      <c r="S33" s="40">
        <f t="shared" si="4"/>
        <v>0</v>
      </c>
      <c r="T33" s="41"/>
      <c r="U33" s="41"/>
      <c r="V33" s="40">
        <f t="shared" si="5"/>
        <v>0</v>
      </c>
      <c r="W33" s="41"/>
      <c r="X33" s="41"/>
      <c r="Y33" s="40">
        <f t="shared" si="6"/>
        <v>0</v>
      </c>
      <c r="Z33" s="41"/>
      <c r="AA33" s="41"/>
      <c r="AB33" s="41"/>
      <c r="AC33" s="41"/>
      <c r="AD33" s="41"/>
      <c r="AE33" s="38">
        <f t="shared" si="8"/>
        <v>0</v>
      </c>
      <c r="AF33" s="39"/>
      <c r="AG33" s="39"/>
      <c r="AH33" s="38">
        <f t="shared" si="9"/>
        <v>0</v>
      </c>
      <c r="AI33" s="39"/>
      <c r="AJ33" s="39"/>
      <c r="AK33" s="38">
        <f t="shared" si="10"/>
        <v>0</v>
      </c>
      <c r="AL33" s="39"/>
      <c r="AM33" s="39"/>
      <c r="AN33" s="38">
        <f t="shared" si="11"/>
        <v>0</v>
      </c>
      <c r="AO33" s="39"/>
      <c r="AP33" s="39"/>
      <c r="AQ33" s="39">
        <f t="shared" si="12"/>
        <v>0</v>
      </c>
      <c r="AR33" s="39"/>
      <c r="AS33" s="39"/>
      <c r="AT33" s="39">
        <f t="shared" si="13"/>
        <v>0</v>
      </c>
      <c r="AU33" s="39"/>
      <c r="AV33" s="39"/>
      <c r="AW33" s="25"/>
    </row>
    <row r="34" spans="1:49" ht="45" customHeight="1">
      <c r="A34" s="35" t="s">
        <v>39</v>
      </c>
      <c r="B34" s="40">
        <f t="shared" si="0"/>
        <v>0</v>
      </c>
      <c r="C34" s="41"/>
      <c r="D34" s="41"/>
      <c r="E34" s="40">
        <f t="shared" si="1"/>
        <v>0</v>
      </c>
      <c r="F34" s="41"/>
      <c r="G34" s="41"/>
      <c r="H34" s="68">
        <f t="shared" si="7"/>
        <v>298</v>
      </c>
      <c r="I34" s="41">
        <f>207+91</f>
        <v>298</v>
      </c>
      <c r="J34" s="41">
        <v>119</v>
      </c>
      <c r="K34" s="41">
        <v>179</v>
      </c>
      <c r="L34" s="41"/>
      <c r="M34" s="40">
        <f t="shared" si="2"/>
        <v>0</v>
      </c>
      <c r="N34" s="41"/>
      <c r="O34" s="41"/>
      <c r="P34" s="40">
        <f t="shared" si="3"/>
        <v>0</v>
      </c>
      <c r="Q34" s="41"/>
      <c r="R34" s="41"/>
      <c r="S34" s="40">
        <f t="shared" si="4"/>
        <v>0</v>
      </c>
      <c r="T34" s="41"/>
      <c r="U34" s="41"/>
      <c r="V34" s="40">
        <f t="shared" si="5"/>
        <v>0</v>
      </c>
      <c r="W34" s="41"/>
      <c r="X34" s="41"/>
      <c r="Y34" s="40">
        <f t="shared" si="6"/>
        <v>0</v>
      </c>
      <c r="Z34" s="41"/>
      <c r="AA34" s="41"/>
      <c r="AB34" s="41"/>
      <c r="AC34" s="41"/>
      <c r="AD34" s="41"/>
      <c r="AE34" s="38">
        <f t="shared" si="8"/>
        <v>0</v>
      </c>
      <c r="AF34" s="39"/>
      <c r="AG34" s="39"/>
      <c r="AH34" s="38">
        <f t="shared" si="9"/>
        <v>0</v>
      </c>
      <c r="AI34" s="39"/>
      <c r="AJ34" s="39"/>
      <c r="AK34" s="38">
        <f t="shared" si="10"/>
        <v>0</v>
      </c>
      <c r="AL34" s="39"/>
      <c r="AM34" s="39"/>
      <c r="AN34" s="38">
        <f t="shared" si="11"/>
        <v>0</v>
      </c>
      <c r="AO34" s="39"/>
      <c r="AP34" s="39"/>
      <c r="AQ34" s="39">
        <f t="shared" si="12"/>
        <v>0</v>
      </c>
      <c r="AR34" s="39"/>
      <c r="AS34" s="39"/>
      <c r="AT34" s="39">
        <f t="shared" si="13"/>
        <v>0</v>
      </c>
      <c r="AU34" s="39"/>
      <c r="AV34" s="39"/>
      <c r="AW34" s="25"/>
    </row>
    <row r="35" spans="1:49" ht="45" customHeight="1">
      <c r="A35" s="35" t="s">
        <v>40</v>
      </c>
      <c r="B35" s="40">
        <f t="shared" si="0"/>
        <v>2208</v>
      </c>
      <c r="C35" s="41">
        <v>2158</v>
      </c>
      <c r="D35" s="41">
        <v>50</v>
      </c>
      <c r="E35" s="40">
        <f t="shared" si="1"/>
        <v>0</v>
      </c>
      <c r="F35" s="41"/>
      <c r="G35" s="41"/>
      <c r="H35" s="68">
        <f t="shared" si="7"/>
        <v>1098</v>
      </c>
      <c r="I35" s="41">
        <f>763+335</f>
        <v>1098</v>
      </c>
      <c r="J35" s="41">
        <v>439</v>
      </c>
      <c r="K35" s="41">
        <v>659</v>
      </c>
      <c r="L35" s="41"/>
      <c r="M35" s="40">
        <f t="shared" si="2"/>
        <v>750</v>
      </c>
      <c r="N35" s="41">
        <v>750</v>
      </c>
      <c r="O35" s="41"/>
      <c r="P35" s="40">
        <f t="shared" si="3"/>
        <v>0</v>
      </c>
      <c r="Q35" s="41"/>
      <c r="R35" s="41"/>
      <c r="S35" s="40">
        <f t="shared" si="4"/>
        <v>0</v>
      </c>
      <c r="T35" s="41"/>
      <c r="U35" s="41"/>
      <c r="V35" s="40">
        <f t="shared" si="5"/>
        <v>0</v>
      </c>
      <c r="W35" s="41"/>
      <c r="X35" s="41"/>
      <c r="Y35" s="40">
        <f t="shared" si="6"/>
        <v>0</v>
      </c>
      <c r="Z35" s="41"/>
      <c r="AA35" s="41"/>
      <c r="AB35" s="41"/>
      <c r="AC35" s="41"/>
      <c r="AD35" s="41"/>
      <c r="AE35" s="38">
        <f t="shared" si="8"/>
        <v>0</v>
      </c>
      <c r="AF35" s="39"/>
      <c r="AG35" s="39"/>
      <c r="AH35" s="38">
        <f t="shared" si="9"/>
        <v>0</v>
      </c>
      <c r="AI35" s="39"/>
      <c r="AJ35" s="39"/>
      <c r="AK35" s="38">
        <f t="shared" si="10"/>
        <v>0</v>
      </c>
      <c r="AL35" s="39"/>
      <c r="AM35" s="39"/>
      <c r="AN35" s="38">
        <f t="shared" si="11"/>
        <v>0</v>
      </c>
      <c r="AO35" s="39"/>
      <c r="AP35" s="39"/>
      <c r="AQ35" s="39">
        <f t="shared" si="12"/>
        <v>0</v>
      </c>
      <c r="AR35" s="39"/>
      <c r="AS35" s="39"/>
      <c r="AT35" s="39">
        <f t="shared" si="13"/>
        <v>0</v>
      </c>
      <c r="AU35" s="39"/>
      <c r="AV35" s="39"/>
      <c r="AW35" s="25"/>
    </row>
    <row r="36" spans="1:49" ht="45" customHeight="1">
      <c r="A36" s="35" t="s">
        <v>41</v>
      </c>
      <c r="B36" s="40">
        <f t="shared" si="0"/>
        <v>0</v>
      </c>
      <c r="C36" s="41"/>
      <c r="D36" s="41"/>
      <c r="E36" s="40">
        <f t="shared" si="1"/>
        <v>0</v>
      </c>
      <c r="F36" s="41"/>
      <c r="G36" s="41"/>
      <c r="H36" s="68">
        <f t="shared" si="7"/>
        <v>0</v>
      </c>
      <c r="I36" s="41"/>
      <c r="J36" s="41"/>
      <c r="K36" s="41"/>
      <c r="L36" s="41"/>
      <c r="M36" s="40">
        <f t="shared" si="2"/>
        <v>502</v>
      </c>
      <c r="N36" s="41">
        <v>478</v>
      </c>
      <c r="O36" s="41">
        <v>24</v>
      </c>
      <c r="P36" s="40">
        <f t="shared" si="3"/>
        <v>0</v>
      </c>
      <c r="Q36" s="41"/>
      <c r="R36" s="41"/>
      <c r="S36" s="40">
        <f t="shared" si="4"/>
        <v>0</v>
      </c>
      <c r="T36" s="41"/>
      <c r="U36" s="41"/>
      <c r="V36" s="40">
        <f t="shared" si="5"/>
        <v>0</v>
      </c>
      <c r="W36" s="41"/>
      <c r="X36" s="41"/>
      <c r="Y36" s="40">
        <f t="shared" si="6"/>
        <v>0</v>
      </c>
      <c r="Z36" s="41"/>
      <c r="AA36" s="41"/>
      <c r="AB36" s="41"/>
      <c r="AC36" s="41"/>
      <c r="AD36" s="41"/>
      <c r="AE36" s="38">
        <f t="shared" si="8"/>
        <v>0</v>
      </c>
      <c r="AF36" s="39"/>
      <c r="AG36" s="39"/>
      <c r="AH36" s="38">
        <f t="shared" si="9"/>
        <v>0</v>
      </c>
      <c r="AI36" s="39"/>
      <c r="AJ36" s="39"/>
      <c r="AK36" s="38">
        <f t="shared" si="10"/>
        <v>0</v>
      </c>
      <c r="AL36" s="39"/>
      <c r="AM36" s="39"/>
      <c r="AN36" s="38">
        <f t="shared" si="11"/>
        <v>0</v>
      </c>
      <c r="AO36" s="39"/>
      <c r="AP36" s="39"/>
      <c r="AQ36" s="39">
        <f t="shared" si="12"/>
        <v>0</v>
      </c>
      <c r="AR36" s="39"/>
      <c r="AS36" s="39"/>
      <c r="AT36" s="39">
        <f t="shared" si="13"/>
        <v>0</v>
      </c>
      <c r="AU36" s="39"/>
      <c r="AV36" s="39"/>
      <c r="AW36" s="25"/>
    </row>
    <row r="37" spans="1:49" ht="45" customHeight="1">
      <c r="A37" s="35" t="s">
        <v>42</v>
      </c>
      <c r="B37" s="40">
        <f t="shared" si="0"/>
        <v>1900</v>
      </c>
      <c r="C37" s="41">
        <v>1900</v>
      </c>
      <c r="D37" s="41"/>
      <c r="E37" s="40">
        <f t="shared" si="1"/>
        <v>0</v>
      </c>
      <c r="F37" s="41"/>
      <c r="G37" s="41"/>
      <c r="H37" s="68">
        <f t="shared" si="7"/>
        <v>1227</v>
      </c>
      <c r="I37" s="41">
        <v>1151</v>
      </c>
      <c r="J37" s="41">
        <v>460</v>
      </c>
      <c r="K37" s="41">
        <v>691</v>
      </c>
      <c r="L37" s="41">
        <f>16+60</f>
        <v>76</v>
      </c>
      <c r="M37" s="40">
        <f t="shared" si="2"/>
        <v>685</v>
      </c>
      <c r="N37" s="41">
        <v>685</v>
      </c>
      <c r="O37" s="41"/>
      <c r="P37" s="40">
        <f t="shared" si="3"/>
        <v>0</v>
      </c>
      <c r="Q37" s="41"/>
      <c r="R37" s="41"/>
      <c r="S37" s="40">
        <f t="shared" si="4"/>
        <v>0</v>
      </c>
      <c r="T37" s="41"/>
      <c r="U37" s="41"/>
      <c r="V37" s="40">
        <f t="shared" si="5"/>
        <v>0</v>
      </c>
      <c r="W37" s="41"/>
      <c r="X37" s="41"/>
      <c r="Y37" s="40">
        <f t="shared" si="6"/>
        <v>0</v>
      </c>
      <c r="Z37" s="41"/>
      <c r="AA37" s="41"/>
      <c r="AB37" s="41"/>
      <c r="AC37" s="41"/>
      <c r="AD37" s="41"/>
      <c r="AE37" s="38">
        <f t="shared" si="8"/>
        <v>0</v>
      </c>
      <c r="AF37" s="39"/>
      <c r="AG37" s="39"/>
      <c r="AH37" s="38">
        <f t="shared" si="9"/>
        <v>0</v>
      </c>
      <c r="AI37" s="39"/>
      <c r="AJ37" s="39"/>
      <c r="AK37" s="38">
        <f t="shared" si="10"/>
        <v>0</v>
      </c>
      <c r="AL37" s="39"/>
      <c r="AM37" s="39"/>
      <c r="AN37" s="38">
        <f t="shared" si="11"/>
        <v>0</v>
      </c>
      <c r="AO37" s="39"/>
      <c r="AP37" s="39"/>
      <c r="AQ37" s="39">
        <f t="shared" si="12"/>
        <v>0</v>
      </c>
      <c r="AR37" s="39"/>
      <c r="AS37" s="39"/>
      <c r="AT37" s="39">
        <f t="shared" si="13"/>
        <v>0</v>
      </c>
      <c r="AU37" s="39"/>
      <c r="AV37" s="39"/>
      <c r="AW37" s="25"/>
    </row>
    <row r="38" spans="1:49" ht="45" customHeight="1">
      <c r="A38" s="35" t="s">
        <v>43</v>
      </c>
      <c r="B38" s="40">
        <f t="shared" si="0"/>
        <v>0</v>
      </c>
      <c r="C38" s="41"/>
      <c r="D38" s="41"/>
      <c r="E38" s="40">
        <f t="shared" si="1"/>
        <v>0</v>
      </c>
      <c r="F38" s="41"/>
      <c r="G38" s="41"/>
      <c r="H38" s="68">
        <f t="shared" si="7"/>
        <v>289</v>
      </c>
      <c r="I38" s="41">
        <f>16+74</f>
        <v>90</v>
      </c>
      <c r="J38" s="41">
        <v>36</v>
      </c>
      <c r="K38" s="41">
        <v>54</v>
      </c>
      <c r="L38" s="41">
        <f>185+14</f>
        <v>199</v>
      </c>
      <c r="M38" s="40">
        <f t="shared" si="2"/>
        <v>789</v>
      </c>
      <c r="N38" s="41">
        <v>786</v>
      </c>
      <c r="O38" s="41">
        <v>3</v>
      </c>
      <c r="P38" s="40">
        <f t="shared" si="3"/>
        <v>0</v>
      </c>
      <c r="Q38" s="41"/>
      <c r="R38" s="41"/>
      <c r="S38" s="40">
        <f t="shared" si="4"/>
        <v>0</v>
      </c>
      <c r="T38" s="41"/>
      <c r="U38" s="41"/>
      <c r="V38" s="40">
        <f t="shared" si="5"/>
        <v>0</v>
      </c>
      <c r="W38" s="41"/>
      <c r="X38" s="41"/>
      <c r="Y38" s="40">
        <f t="shared" si="6"/>
        <v>0</v>
      </c>
      <c r="Z38" s="41"/>
      <c r="AA38" s="41"/>
      <c r="AB38" s="41"/>
      <c r="AC38" s="41"/>
      <c r="AD38" s="41"/>
      <c r="AE38" s="38">
        <f t="shared" si="8"/>
        <v>0</v>
      </c>
      <c r="AF38" s="39"/>
      <c r="AG38" s="39"/>
      <c r="AH38" s="38">
        <f t="shared" si="9"/>
        <v>0</v>
      </c>
      <c r="AI38" s="39"/>
      <c r="AJ38" s="39"/>
      <c r="AK38" s="38">
        <f t="shared" si="10"/>
        <v>0</v>
      </c>
      <c r="AL38" s="39"/>
      <c r="AM38" s="39"/>
      <c r="AN38" s="38">
        <f t="shared" si="11"/>
        <v>0</v>
      </c>
      <c r="AO38" s="39"/>
      <c r="AP38" s="39"/>
      <c r="AQ38" s="39">
        <f t="shared" si="12"/>
        <v>0</v>
      </c>
      <c r="AR38" s="39"/>
      <c r="AS38" s="39"/>
      <c r="AT38" s="39">
        <f t="shared" si="13"/>
        <v>0</v>
      </c>
      <c r="AU38" s="39"/>
      <c r="AV38" s="39"/>
      <c r="AW38" s="25"/>
    </row>
    <row r="39" spans="1:49" ht="45" customHeight="1">
      <c r="A39" s="35" t="s">
        <v>44</v>
      </c>
      <c r="B39" s="40">
        <f t="shared" si="0"/>
        <v>0</v>
      </c>
      <c r="C39" s="41"/>
      <c r="D39" s="41"/>
      <c r="E39" s="40">
        <f t="shared" si="1"/>
        <v>0</v>
      </c>
      <c r="F39" s="41"/>
      <c r="G39" s="41"/>
      <c r="H39" s="68">
        <f t="shared" si="7"/>
        <v>0</v>
      </c>
      <c r="I39" s="41"/>
      <c r="J39" s="41"/>
      <c r="K39" s="41"/>
      <c r="L39" s="41"/>
      <c r="M39" s="40">
        <f t="shared" si="2"/>
        <v>350</v>
      </c>
      <c r="N39" s="41">
        <v>350</v>
      </c>
      <c r="O39" s="41"/>
      <c r="P39" s="40">
        <f t="shared" si="3"/>
        <v>0</v>
      </c>
      <c r="Q39" s="41"/>
      <c r="R39" s="41"/>
      <c r="S39" s="40">
        <f t="shared" si="4"/>
        <v>0</v>
      </c>
      <c r="T39" s="41"/>
      <c r="U39" s="41"/>
      <c r="V39" s="40">
        <f t="shared" si="5"/>
        <v>0</v>
      </c>
      <c r="W39" s="41"/>
      <c r="X39" s="41"/>
      <c r="Y39" s="40">
        <f t="shared" si="6"/>
        <v>0</v>
      </c>
      <c r="Z39" s="41"/>
      <c r="AA39" s="41"/>
      <c r="AB39" s="41"/>
      <c r="AC39" s="41"/>
      <c r="AD39" s="41"/>
      <c r="AE39" s="38">
        <f t="shared" si="8"/>
        <v>0</v>
      </c>
      <c r="AF39" s="39"/>
      <c r="AG39" s="39"/>
      <c r="AH39" s="38">
        <f t="shared" si="9"/>
        <v>0</v>
      </c>
      <c r="AI39" s="39"/>
      <c r="AJ39" s="39"/>
      <c r="AK39" s="38">
        <f t="shared" si="10"/>
        <v>0</v>
      </c>
      <c r="AL39" s="39"/>
      <c r="AM39" s="39"/>
      <c r="AN39" s="38">
        <f t="shared" si="11"/>
        <v>0</v>
      </c>
      <c r="AO39" s="39"/>
      <c r="AP39" s="39"/>
      <c r="AQ39" s="39">
        <f t="shared" si="12"/>
        <v>0</v>
      </c>
      <c r="AR39" s="39"/>
      <c r="AS39" s="39"/>
      <c r="AT39" s="39">
        <f t="shared" si="13"/>
        <v>0</v>
      </c>
      <c r="AU39" s="39"/>
      <c r="AV39" s="39"/>
      <c r="AW39" s="25"/>
    </row>
    <row r="40" spans="1:49" ht="45" customHeight="1">
      <c r="A40" s="35" t="s">
        <v>45</v>
      </c>
      <c r="B40" s="40">
        <f t="shared" si="0"/>
        <v>0</v>
      </c>
      <c r="C40" s="41"/>
      <c r="D40" s="41"/>
      <c r="E40" s="40">
        <f t="shared" si="1"/>
        <v>0</v>
      </c>
      <c r="F40" s="41"/>
      <c r="G40" s="41"/>
      <c r="H40" s="68">
        <f t="shared" si="7"/>
        <v>2994</v>
      </c>
      <c r="I40" s="41">
        <f>1283+767</f>
        <v>2050</v>
      </c>
      <c r="J40" s="41">
        <v>820</v>
      </c>
      <c r="K40" s="41">
        <v>1230</v>
      </c>
      <c r="L40" s="41">
        <f>798+146</f>
        <v>944</v>
      </c>
      <c r="M40" s="40">
        <f t="shared" si="2"/>
        <v>600</v>
      </c>
      <c r="N40" s="41">
        <v>600</v>
      </c>
      <c r="O40" s="41"/>
      <c r="P40" s="40">
        <f t="shared" si="3"/>
        <v>0</v>
      </c>
      <c r="Q40" s="41"/>
      <c r="R40" s="41"/>
      <c r="S40" s="40">
        <f t="shared" si="4"/>
        <v>0</v>
      </c>
      <c r="T40" s="41"/>
      <c r="U40" s="41"/>
      <c r="V40" s="40">
        <f t="shared" si="5"/>
        <v>0</v>
      </c>
      <c r="W40" s="41"/>
      <c r="X40" s="41"/>
      <c r="Y40" s="40">
        <f t="shared" si="6"/>
        <v>0</v>
      </c>
      <c r="Z40" s="41"/>
      <c r="AA40" s="41"/>
      <c r="AB40" s="41"/>
      <c r="AC40" s="41"/>
      <c r="AD40" s="41"/>
      <c r="AE40" s="38">
        <f t="shared" si="8"/>
        <v>0</v>
      </c>
      <c r="AF40" s="39"/>
      <c r="AG40" s="39"/>
      <c r="AH40" s="38">
        <f t="shared" si="9"/>
        <v>0</v>
      </c>
      <c r="AI40" s="39"/>
      <c r="AJ40" s="39"/>
      <c r="AK40" s="38">
        <f t="shared" si="10"/>
        <v>0</v>
      </c>
      <c r="AL40" s="39"/>
      <c r="AM40" s="39"/>
      <c r="AN40" s="38">
        <f t="shared" si="11"/>
        <v>0</v>
      </c>
      <c r="AO40" s="39"/>
      <c r="AP40" s="39"/>
      <c r="AQ40" s="39">
        <f t="shared" si="12"/>
        <v>0</v>
      </c>
      <c r="AR40" s="39"/>
      <c r="AS40" s="39"/>
      <c r="AT40" s="39">
        <f t="shared" si="13"/>
        <v>0</v>
      </c>
      <c r="AU40" s="39"/>
      <c r="AV40" s="39"/>
      <c r="AW40" s="25"/>
    </row>
    <row r="41" spans="1:49" ht="45" customHeight="1">
      <c r="A41" s="35" t="s">
        <v>46</v>
      </c>
      <c r="B41" s="40">
        <f t="shared" si="0"/>
        <v>0</v>
      </c>
      <c r="C41" s="41"/>
      <c r="D41" s="41"/>
      <c r="E41" s="40">
        <f t="shared" si="1"/>
        <v>0</v>
      </c>
      <c r="F41" s="41"/>
      <c r="G41" s="41"/>
      <c r="H41" s="68">
        <f t="shared" si="7"/>
        <v>538</v>
      </c>
      <c r="I41" s="41">
        <f>284+138</f>
        <v>422</v>
      </c>
      <c r="J41" s="41">
        <v>169</v>
      </c>
      <c r="K41" s="41">
        <v>253</v>
      </c>
      <c r="L41" s="41">
        <f>90+26</f>
        <v>116</v>
      </c>
      <c r="M41" s="40">
        <f t="shared" si="2"/>
        <v>0</v>
      </c>
      <c r="N41" s="41"/>
      <c r="O41" s="41"/>
      <c r="P41" s="40">
        <f t="shared" si="3"/>
        <v>0</v>
      </c>
      <c r="Q41" s="41"/>
      <c r="R41" s="41"/>
      <c r="S41" s="40">
        <f t="shared" si="4"/>
        <v>0</v>
      </c>
      <c r="T41" s="41"/>
      <c r="U41" s="41"/>
      <c r="V41" s="40">
        <f t="shared" si="5"/>
        <v>0</v>
      </c>
      <c r="W41" s="41"/>
      <c r="X41" s="41"/>
      <c r="Y41" s="40">
        <f t="shared" si="6"/>
        <v>0</v>
      </c>
      <c r="Z41" s="41"/>
      <c r="AA41" s="41"/>
      <c r="AB41" s="41"/>
      <c r="AC41" s="41"/>
      <c r="AD41" s="41"/>
      <c r="AE41" s="38">
        <f t="shared" si="8"/>
        <v>0</v>
      </c>
      <c r="AF41" s="39"/>
      <c r="AG41" s="39"/>
      <c r="AH41" s="38">
        <f t="shared" si="9"/>
        <v>0</v>
      </c>
      <c r="AI41" s="39"/>
      <c r="AJ41" s="39"/>
      <c r="AK41" s="38">
        <f t="shared" si="10"/>
        <v>0</v>
      </c>
      <c r="AL41" s="39"/>
      <c r="AM41" s="39"/>
      <c r="AN41" s="38">
        <f t="shared" si="11"/>
        <v>0</v>
      </c>
      <c r="AO41" s="39"/>
      <c r="AP41" s="39"/>
      <c r="AQ41" s="39">
        <f t="shared" si="12"/>
        <v>0</v>
      </c>
      <c r="AR41" s="39"/>
      <c r="AS41" s="39"/>
      <c r="AT41" s="39">
        <f t="shared" si="13"/>
        <v>0</v>
      </c>
      <c r="AU41" s="39"/>
      <c r="AV41" s="39"/>
      <c r="AW41" s="25"/>
    </row>
    <row r="42" spans="1:49" ht="45" customHeight="1">
      <c r="A42" s="35" t="s">
        <v>47</v>
      </c>
      <c r="B42" s="40">
        <f t="shared" si="0"/>
        <v>500</v>
      </c>
      <c r="C42" s="41">
        <v>500</v>
      </c>
      <c r="D42" s="41"/>
      <c r="E42" s="40">
        <f t="shared" si="1"/>
        <v>0</v>
      </c>
      <c r="F42" s="41"/>
      <c r="G42" s="41"/>
      <c r="H42" s="68">
        <f t="shared" si="7"/>
        <v>2124</v>
      </c>
      <c r="I42" s="41">
        <v>2124</v>
      </c>
      <c r="J42" s="41">
        <v>850</v>
      </c>
      <c r="K42" s="41">
        <v>1274</v>
      </c>
      <c r="L42" s="41"/>
      <c r="M42" s="40">
        <f t="shared" si="2"/>
        <v>220</v>
      </c>
      <c r="N42" s="41">
        <v>220</v>
      </c>
      <c r="O42" s="41"/>
      <c r="P42" s="40">
        <f t="shared" si="3"/>
        <v>0</v>
      </c>
      <c r="Q42" s="41"/>
      <c r="R42" s="41"/>
      <c r="S42" s="40">
        <f t="shared" si="4"/>
        <v>0</v>
      </c>
      <c r="T42" s="41"/>
      <c r="U42" s="41"/>
      <c r="V42" s="40">
        <f t="shared" si="5"/>
        <v>0</v>
      </c>
      <c r="W42" s="41"/>
      <c r="X42" s="41"/>
      <c r="Y42" s="40">
        <f t="shared" si="6"/>
        <v>0</v>
      </c>
      <c r="Z42" s="41"/>
      <c r="AA42" s="41"/>
      <c r="AB42" s="41"/>
      <c r="AC42" s="41"/>
      <c r="AD42" s="41"/>
      <c r="AE42" s="38">
        <f t="shared" si="8"/>
        <v>0</v>
      </c>
      <c r="AF42" s="39"/>
      <c r="AG42" s="39"/>
      <c r="AH42" s="38">
        <f t="shared" si="9"/>
        <v>0</v>
      </c>
      <c r="AI42" s="39"/>
      <c r="AJ42" s="39"/>
      <c r="AK42" s="38">
        <f t="shared" si="10"/>
        <v>0</v>
      </c>
      <c r="AL42" s="39"/>
      <c r="AM42" s="39"/>
      <c r="AN42" s="38">
        <f t="shared" si="11"/>
        <v>0</v>
      </c>
      <c r="AO42" s="39"/>
      <c r="AP42" s="39"/>
      <c r="AQ42" s="39">
        <f t="shared" si="12"/>
        <v>0</v>
      </c>
      <c r="AR42" s="39"/>
      <c r="AS42" s="39"/>
      <c r="AT42" s="39">
        <f t="shared" si="13"/>
        <v>0</v>
      </c>
      <c r="AU42" s="39"/>
      <c r="AV42" s="39"/>
      <c r="AW42" s="25"/>
    </row>
    <row r="43" spans="1:49" ht="45" customHeight="1">
      <c r="A43" s="35" t="s">
        <v>48</v>
      </c>
      <c r="B43" s="40">
        <f t="shared" si="0"/>
        <v>3420</v>
      </c>
      <c r="C43" s="41">
        <v>3405</v>
      </c>
      <c r="D43" s="41">
        <v>15</v>
      </c>
      <c r="E43" s="40">
        <f t="shared" si="1"/>
        <v>771</v>
      </c>
      <c r="F43" s="41">
        <v>754</v>
      </c>
      <c r="G43" s="41">
        <v>17</v>
      </c>
      <c r="H43" s="68">
        <f t="shared" si="7"/>
        <v>3050</v>
      </c>
      <c r="I43" s="41">
        <v>3050</v>
      </c>
      <c r="J43" s="41">
        <v>1220</v>
      </c>
      <c r="K43" s="41">
        <v>1830</v>
      </c>
      <c r="L43" s="41"/>
      <c r="M43" s="40">
        <f t="shared" si="2"/>
        <v>1300</v>
      </c>
      <c r="N43" s="41">
        <v>1300</v>
      </c>
      <c r="O43" s="41"/>
      <c r="P43" s="40">
        <f t="shared" si="3"/>
        <v>0</v>
      </c>
      <c r="Q43" s="41"/>
      <c r="R43" s="41"/>
      <c r="S43" s="40">
        <f t="shared" si="4"/>
        <v>1440</v>
      </c>
      <c r="T43" s="41">
        <v>1440</v>
      </c>
      <c r="U43" s="41"/>
      <c r="V43" s="40">
        <f t="shared" si="5"/>
        <v>0</v>
      </c>
      <c r="W43" s="41"/>
      <c r="X43" s="41"/>
      <c r="Y43" s="40">
        <f t="shared" si="6"/>
        <v>0</v>
      </c>
      <c r="Z43" s="41"/>
      <c r="AA43" s="41"/>
      <c r="AB43" s="41"/>
      <c r="AC43" s="41"/>
      <c r="AD43" s="41"/>
      <c r="AE43" s="38">
        <f t="shared" si="8"/>
        <v>0</v>
      </c>
      <c r="AF43" s="39"/>
      <c r="AG43" s="39"/>
      <c r="AH43" s="38">
        <f t="shared" si="9"/>
        <v>0</v>
      </c>
      <c r="AI43" s="39"/>
      <c r="AJ43" s="39"/>
      <c r="AK43" s="38">
        <f t="shared" si="10"/>
        <v>0</v>
      </c>
      <c r="AL43" s="39"/>
      <c r="AM43" s="39"/>
      <c r="AN43" s="38">
        <f t="shared" si="11"/>
        <v>0</v>
      </c>
      <c r="AO43" s="39"/>
      <c r="AP43" s="39"/>
      <c r="AQ43" s="39">
        <f t="shared" si="12"/>
        <v>0</v>
      </c>
      <c r="AR43" s="39"/>
      <c r="AS43" s="39"/>
      <c r="AT43" s="39">
        <f t="shared" si="13"/>
        <v>0</v>
      </c>
      <c r="AU43" s="39"/>
      <c r="AV43" s="39"/>
      <c r="AW43" s="25"/>
    </row>
    <row r="44" spans="1:49" ht="45" customHeight="1">
      <c r="A44" s="35" t="s">
        <v>49</v>
      </c>
      <c r="B44" s="40">
        <f t="shared" si="0"/>
        <v>1200</v>
      </c>
      <c r="C44" s="41">
        <v>1200</v>
      </c>
      <c r="D44" s="41"/>
      <c r="E44" s="40">
        <f t="shared" si="1"/>
        <v>1050</v>
      </c>
      <c r="F44" s="41">
        <v>1050</v>
      </c>
      <c r="G44" s="41"/>
      <c r="H44" s="68">
        <f t="shared" si="7"/>
        <v>2079</v>
      </c>
      <c r="I44" s="41">
        <v>2079</v>
      </c>
      <c r="J44" s="41">
        <v>832</v>
      </c>
      <c r="K44" s="41">
        <v>1247</v>
      </c>
      <c r="L44" s="41"/>
      <c r="M44" s="40">
        <f t="shared" si="2"/>
        <v>150</v>
      </c>
      <c r="N44" s="41">
        <v>150</v>
      </c>
      <c r="O44" s="41"/>
      <c r="P44" s="40">
        <f t="shared" si="3"/>
        <v>0</v>
      </c>
      <c r="Q44" s="41"/>
      <c r="R44" s="41"/>
      <c r="S44" s="40">
        <f t="shared" si="4"/>
        <v>0</v>
      </c>
      <c r="T44" s="41"/>
      <c r="U44" s="41"/>
      <c r="V44" s="40">
        <f t="shared" si="5"/>
        <v>0</v>
      </c>
      <c r="W44" s="41"/>
      <c r="X44" s="41"/>
      <c r="Y44" s="40">
        <f t="shared" si="6"/>
        <v>0</v>
      </c>
      <c r="Z44" s="41"/>
      <c r="AA44" s="41"/>
      <c r="AB44" s="41"/>
      <c r="AC44" s="41"/>
      <c r="AD44" s="41"/>
      <c r="AE44" s="38">
        <f t="shared" si="8"/>
        <v>0</v>
      </c>
      <c r="AF44" s="39"/>
      <c r="AG44" s="39"/>
      <c r="AH44" s="38">
        <f t="shared" si="9"/>
        <v>0</v>
      </c>
      <c r="AI44" s="39"/>
      <c r="AJ44" s="39"/>
      <c r="AK44" s="38">
        <f t="shared" si="10"/>
        <v>0</v>
      </c>
      <c r="AL44" s="39"/>
      <c r="AM44" s="39"/>
      <c r="AN44" s="38">
        <f t="shared" si="11"/>
        <v>0</v>
      </c>
      <c r="AO44" s="39"/>
      <c r="AP44" s="39"/>
      <c r="AQ44" s="39">
        <f t="shared" si="12"/>
        <v>0</v>
      </c>
      <c r="AR44" s="39"/>
      <c r="AS44" s="39"/>
      <c r="AT44" s="39">
        <f t="shared" si="13"/>
        <v>0</v>
      </c>
      <c r="AU44" s="39"/>
      <c r="AV44" s="39"/>
      <c r="AW44" s="25"/>
    </row>
    <row r="45" spans="1:49" ht="45" customHeight="1">
      <c r="A45" s="35" t="s">
        <v>50</v>
      </c>
      <c r="B45" s="40">
        <f t="shared" si="0"/>
        <v>1000</v>
      </c>
      <c r="C45" s="41"/>
      <c r="D45" s="41">
        <v>1000</v>
      </c>
      <c r="E45" s="40">
        <f t="shared" si="1"/>
        <v>0</v>
      </c>
      <c r="F45" s="41"/>
      <c r="G45" s="41"/>
      <c r="H45" s="68">
        <f t="shared" si="7"/>
        <v>2612</v>
      </c>
      <c r="I45" s="41">
        <v>0</v>
      </c>
      <c r="J45" s="41"/>
      <c r="K45" s="41"/>
      <c r="L45" s="41">
        <v>2612</v>
      </c>
      <c r="M45" s="40">
        <f t="shared" si="2"/>
        <v>500</v>
      </c>
      <c r="N45" s="41"/>
      <c r="O45" s="41">
        <v>500</v>
      </c>
      <c r="P45" s="40">
        <f t="shared" si="3"/>
        <v>0</v>
      </c>
      <c r="Q45" s="41"/>
      <c r="R45" s="41"/>
      <c r="S45" s="40">
        <f t="shared" si="4"/>
        <v>0</v>
      </c>
      <c r="T45" s="41"/>
      <c r="U45" s="41"/>
      <c r="V45" s="40">
        <f t="shared" si="5"/>
        <v>0</v>
      </c>
      <c r="W45" s="41"/>
      <c r="X45" s="41"/>
      <c r="Y45" s="40">
        <f t="shared" si="6"/>
        <v>0</v>
      </c>
      <c r="Z45" s="41"/>
      <c r="AA45" s="41"/>
      <c r="AB45" s="41"/>
      <c r="AC45" s="41"/>
      <c r="AD45" s="41"/>
      <c r="AE45" s="38">
        <f t="shared" si="8"/>
        <v>0</v>
      </c>
      <c r="AF45" s="39"/>
      <c r="AG45" s="39"/>
      <c r="AH45" s="38">
        <f t="shared" si="9"/>
        <v>0</v>
      </c>
      <c r="AI45" s="39"/>
      <c r="AJ45" s="39"/>
      <c r="AK45" s="38">
        <f t="shared" si="10"/>
        <v>0</v>
      </c>
      <c r="AL45" s="39"/>
      <c r="AM45" s="39"/>
      <c r="AN45" s="38">
        <f t="shared" si="11"/>
        <v>400</v>
      </c>
      <c r="AO45" s="39"/>
      <c r="AP45" s="39">
        <v>400</v>
      </c>
      <c r="AQ45" s="39">
        <f t="shared" si="12"/>
        <v>0</v>
      </c>
      <c r="AR45" s="39"/>
      <c r="AS45" s="39"/>
      <c r="AT45" s="39">
        <f t="shared" si="13"/>
        <v>0</v>
      </c>
      <c r="AU45" s="39"/>
      <c r="AV45" s="39"/>
      <c r="AW45" s="25"/>
    </row>
    <row r="46" spans="1:49" ht="45" customHeight="1">
      <c r="A46" s="35" t="s">
        <v>51</v>
      </c>
      <c r="B46" s="40">
        <f t="shared" si="0"/>
        <v>0</v>
      </c>
      <c r="C46" s="41"/>
      <c r="D46" s="41"/>
      <c r="E46" s="40">
        <f t="shared" si="1"/>
        <v>0</v>
      </c>
      <c r="F46" s="41"/>
      <c r="G46" s="41"/>
      <c r="H46" s="68">
        <f t="shared" si="7"/>
        <v>8211</v>
      </c>
      <c r="I46" s="41">
        <v>6851</v>
      </c>
      <c r="J46" s="41">
        <v>2740</v>
      </c>
      <c r="K46" s="41">
        <v>4111</v>
      </c>
      <c r="L46" s="41">
        <v>1360</v>
      </c>
      <c r="M46" s="40">
        <f t="shared" si="2"/>
        <v>1601</v>
      </c>
      <c r="N46" s="41">
        <v>1572</v>
      </c>
      <c r="O46" s="41">
        <v>29</v>
      </c>
      <c r="P46" s="40">
        <f t="shared" si="3"/>
        <v>0</v>
      </c>
      <c r="Q46" s="41"/>
      <c r="R46" s="41"/>
      <c r="S46" s="40">
        <f t="shared" si="4"/>
        <v>0</v>
      </c>
      <c r="T46" s="41"/>
      <c r="U46" s="41"/>
      <c r="V46" s="40">
        <f t="shared" si="5"/>
        <v>0</v>
      </c>
      <c r="W46" s="41"/>
      <c r="X46" s="41"/>
      <c r="Y46" s="40">
        <f t="shared" si="6"/>
        <v>0</v>
      </c>
      <c r="Z46" s="41"/>
      <c r="AA46" s="41"/>
      <c r="AB46" s="41"/>
      <c r="AC46" s="41"/>
      <c r="AD46" s="41"/>
      <c r="AE46" s="38">
        <f t="shared" si="8"/>
        <v>0</v>
      </c>
      <c r="AF46" s="39"/>
      <c r="AG46" s="39"/>
      <c r="AH46" s="38">
        <f t="shared" si="9"/>
        <v>0</v>
      </c>
      <c r="AI46" s="39"/>
      <c r="AJ46" s="39"/>
      <c r="AK46" s="38">
        <f t="shared" si="10"/>
        <v>0</v>
      </c>
      <c r="AL46" s="39"/>
      <c r="AM46" s="39"/>
      <c r="AN46" s="38">
        <f t="shared" si="11"/>
        <v>0</v>
      </c>
      <c r="AO46" s="39"/>
      <c r="AP46" s="39"/>
      <c r="AQ46" s="39">
        <f t="shared" si="12"/>
        <v>0</v>
      </c>
      <c r="AR46" s="39"/>
      <c r="AS46" s="39"/>
      <c r="AT46" s="39">
        <f t="shared" si="13"/>
        <v>0</v>
      </c>
      <c r="AU46" s="39"/>
      <c r="AV46" s="39"/>
      <c r="AW46" s="25"/>
    </row>
    <row r="47" spans="1:49" ht="45" customHeight="1">
      <c r="A47" s="35" t="s">
        <v>52</v>
      </c>
      <c r="B47" s="40">
        <f t="shared" si="0"/>
        <v>4957</v>
      </c>
      <c r="C47" s="41">
        <v>4957</v>
      </c>
      <c r="D47" s="41"/>
      <c r="E47" s="40">
        <f t="shared" si="1"/>
        <v>0</v>
      </c>
      <c r="F47" s="41"/>
      <c r="G47" s="41"/>
      <c r="H47" s="68">
        <f t="shared" si="7"/>
        <v>2526</v>
      </c>
      <c r="I47" s="41">
        <v>2526</v>
      </c>
      <c r="J47" s="41">
        <v>1010</v>
      </c>
      <c r="K47" s="41">
        <v>1516</v>
      </c>
      <c r="L47" s="41"/>
      <c r="M47" s="40">
        <f t="shared" si="2"/>
        <v>2500</v>
      </c>
      <c r="N47" s="41">
        <v>2500</v>
      </c>
      <c r="O47" s="41"/>
      <c r="P47" s="40">
        <f t="shared" si="3"/>
        <v>0</v>
      </c>
      <c r="Q47" s="41"/>
      <c r="R47" s="41"/>
      <c r="S47" s="40">
        <f t="shared" si="4"/>
        <v>0</v>
      </c>
      <c r="T47" s="41"/>
      <c r="U47" s="41"/>
      <c r="V47" s="40">
        <f t="shared" si="5"/>
        <v>0</v>
      </c>
      <c r="W47" s="41"/>
      <c r="X47" s="41"/>
      <c r="Y47" s="40">
        <f t="shared" si="6"/>
        <v>0</v>
      </c>
      <c r="Z47" s="41"/>
      <c r="AA47" s="41"/>
      <c r="AB47" s="41"/>
      <c r="AC47" s="41"/>
      <c r="AD47" s="41"/>
      <c r="AE47" s="38">
        <f t="shared" si="8"/>
        <v>0</v>
      </c>
      <c r="AF47" s="39"/>
      <c r="AG47" s="39"/>
      <c r="AH47" s="38">
        <f t="shared" si="9"/>
        <v>0</v>
      </c>
      <c r="AI47" s="39"/>
      <c r="AJ47" s="39"/>
      <c r="AK47" s="38">
        <f t="shared" si="10"/>
        <v>0</v>
      </c>
      <c r="AL47" s="39"/>
      <c r="AM47" s="39"/>
      <c r="AN47" s="38">
        <f t="shared" si="11"/>
        <v>0</v>
      </c>
      <c r="AO47" s="39"/>
      <c r="AP47" s="39"/>
      <c r="AQ47" s="39">
        <f t="shared" si="12"/>
        <v>0</v>
      </c>
      <c r="AR47" s="39"/>
      <c r="AS47" s="39"/>
      <c r="AT47" s="39">
        <f t="shared" si="13"/>
        <v>0</v>
      </c>
      <c r="AU47" s="39"/>
      <c r="AV47" s="39"/>
      <c r="AW47" s="25"/>
    </row>
    <row r="48" spans="1:49" ht="45" customHeight="1">
      <c r="A48" s="35" t="s">
        <v>53</v>
      </c>
      <c r="B48" s="40">
        <f t="shared" si="0"/>
        <v>0</v>
      </c>
      <c r="C48" s="41"/>
      <c r="D48" s="41"/>
      <c r="E48" s="40">
        <f t="shared" si="1"/>
        <v>0</v>
      </c>
      <c r="F48" s="41"/>
      <c r="G48" s="41"/>
      <c r="H48" s="68">
        <f t="shared" si="7"/>
        <v>1272</v>
      </c>
      <c r="I48" s="41">
        <v>1272</v>
      </c>
      <c r="J48" s="41">
        <v>509</v>
      </c>
      <c r="K48" s="41">
        <v>763</v>
      </c>
      <c r="L48" s="41"/>
      <c r="M48" s="40">
        <f t="shared" si="2"/>
        <v>774</v>
      </c>
      <c r="N48" s="41">
        <v>774</v>
      </c>
      <c r="O48" s="41"/>
      <c r="P48" s="40">
        <f t="shared" si="3"/>
        <v>0</v>
      </c>
      <c r="Q48" s="41"/>
      <c r="R48" s="41"/>
      <c r="S48" s="40">
        <f t="shared" si="4"/>
        <v>0</v>
      </c>
      <c r="T48" s="41"/>
      <c r="U48" s="41"/>
      <c r="V48" s="40">
        <f t="shared" si="5"/>
        <v>0</v>
      </c>
      <c r="W48" s="41"/>
      <c r="X48" s="41"/>
      <c r="Y48" s="40">
        <f t="shared" si="6"/>
        <v>0</v>
      </c>
      <c r="Z48" s="41"/>
      <c r="AA48" s="41"/>
      <c r="AB48" s="41"/>
      <c r="AC48" s="41"/>
      <c r="AD48" s="41"/>
      <c r="AE48" s="38">
        <f t="shared" si="8"/>
        <v>0</v>
      </c>
      <c r="AF48" s="39"/>
      <c r="AG48" s="39"/>
      <c r="AH48" s="38">
        <f t="shared" si="9"/>
        <v>0</v>
      </c>
      <c r="AI48" s="39"/>
      <c r="AJ48" s="39"/>
      <c r="AK48" s="38">
        <f t="shared" si="10"/>
        <v>0</v>
      </c>
      <c r="AL48" s="39"/>
      <c r="AM48" s="39"/>
      <c r="AN48" s="38">
        <f t="shared" si="11"/>
        <v>0</v>
      </c>
      <c r="AO48" s="39"/>
      <c r="AP48" s="39"/>
      <c r="AQ48" s="39">
        <f t="shared" si="12"/>
        <v>0</v>
      </c>
      <c r="AR48" s="39"/>
      <c r="AS48" s="39"/>
      <c r="AT48" s="39">
        <f t="shared" si="13"/>
        <v>0</v>
      </c>
      <c r="AU48" s="39"/>
      <c r="AV48" s="39"/>
      <c r="AW48" s="25"/>
    </row>
    <row r="49" spans="1:49" ht="45" customHeight="1">
      <c r="A49" s="35" t="s">
        <v>54</v>
      </c>
      <c r="B49" s="40">
        <f t="shared" si="0"/>
        <v>0</v>
      </c>
      <c r="C49" s="41"/>
      <c r="D49" s="41"/>
      <c r="E49" s="40">
        <f t="shared" si="1"/>
        <v>0</v>
      </c>
      <c r="F49" s="41"/>
      <c r="G49" s="41"/>
      <c r="H49" s="68">
        <f t="shared" si="7"/>
        <v>3218</v>
      </c>
      <c r="I49" s="41">
        <v>3218</v>
      </c>
      <c r="J49" s="41">
        <v>1287</v>
      </c>
      <c r="K49" s="41">
        <v>1931</v>
      </c>
      <c r="L49" s="41"/>
      <c r="M49" s="40">
        <f t="shared" si="2"/>
        <v>2529</v>
      </c>
      <c r="N49" s="41">
        <v>2529</v>
      </c>
      <c r="O49" s="41"/>
      <c r="P49" s="40">
        <f t="shared" si="3"/>
        <v>0</v>
      </c>
      <c r="Q49" s="41"/>
      <c r="R49" s="41"/>
      <c r="S49" s="40">
        <f t="shared" si="4"/>
        <v>0</v>
      </c>
      <c r="T49" s="41"/>
      <c r="U49" s="41"/>
      <c r="V49" s="40">
        <f t="shared" si="5"/>
        <v>0</v>
      </c>
      <c r="W49" s="41"/>
      <c r="X49" s="41"/>
      <c r="Y49" s="40">
        <f t="shared" si="6"/>
        <v>0</v>
      </c>
      <c r="Z49" s="41"/>
      <c r="AA49" s="41"/>
      <c r="AB49" s="41"/>
      <c r="AC49" s="41"/>
      <c r="AD49" s="41"/>
      <c r="AE49" s="38">
        <f t="shared" si="8"/>
        <v>0</v>
      </c>
      <c r="AF49" s="39"/>
      <c r="AG49" s="39"/>
      <c r="AH49" s="38">
        <f t="shared" si="9"/>
        <v>0</v>
      </c>
      <c r="AI49" s="39"/>
      <c r="AJ49" s="39"/>
      <c r="AK49" s="38">
        <f t="shared" si="10"/>
        <v>0</v>
      </c>
      <c r="AL49" s="39"/>
      <c r="AM49" s="39"/>
      <c r="AN49" s="38">
        <f t="shared" si="11"/>
        <v>0</v>
      </c>
      <c r="AO49" s="39"/>
      <c r="AP49" s="39"/>
      <c r="AQ49" s="39">
        <f t="shared" si="12"/>
        <v>0</v>
      </c>
      <c r="AR49" s="39"/>
      <c r="AS49" s="39"/>
      <c r="AT49" s="39">
        <f t="shared" si="13"/>
        <v>0</v>
      </c>
      <c r="AU49" s="39"/>
      <c r="AV49" s="39"/>
      <c r="AW49" s="25"/>
    </row>
    <row r="50" spans="1:49" ht="51.75" customHeight="1">
      <c r="A50" s="35" t="s">
        <v>89</v>
      </c>
      <c r="B50" s="40">
        <f t="shared" si="0"/>
        <v>4499</v>
      </c>
      <c r="C50" s="41">
        <v>4499</v>
      </c>
      <c r="D50" s="41"/>
      <c r="E50" s="40">
        <f t="shared" si="1"/>
        <v>733</v>
      </c>
      <c r="F50" s="41">
        <v>733</v>
      </c>
      <c r="G50" s="41"/>
      <c r="H50" s="68">
        <f t="shared" si="7"/>
        <v>8736</v>
      </c>
      <c r="I50" s="41">
        <v>8736</v>
      </c>
      <c r="J50" s="41">
        <v>3494</v>
      </c>
      <c r="K50" s="41">
        <v>5242</v>
      </c>
      <c r="L50" s="41"/>
      <c r="M50" s="40">
        <f t="shared" si="2"/>
        <v>1594</v>
      </c>
      <c r="N50" s="41">
        <v>1594</v>
      </c>
      <c r="O50" s="41"/>
      <c r="P50" s="40">
        <f t="shared" si="3"/>
        <v>0</v>
      </c>
      <c r="Q50" s="41"/>
      <c r="R50" s="41"/>
      <c r="S50" s="40">
        <f t="shared" si="4"/>
        <v>165</v>
      </c>
      <c r="T50" s="41">
        <v>165</v>
      </c>
      <c r="U50" s="41"/>
      <c r="V50" s="40">
        <f t="shared" si="5"/>
        <v>0</v>
      </c>
      <c r="W50" s="41"/>
      <c r="X50" s="41"/>
      <c r="Y50" s="40">
        <f t="shared" si="6"/>
        <v>0</v>
      </c>
      <c r="Z50" s="41"/>
      <c r="AA50" s="41"/>
      <c r="AB50" s="41"/>
      <c r="AC50" s="41"/>
      <c r="AD50" s="41"/>
      <c r="AE50" s="38">
        <f t="shared" si="8"/>
        <v>0</v>
      </c>
      <c r="AF50" s="39"/>
      <c r="AG50" s="39"/>
      <c r="AH50" s="38">
        <f t="shared" si="9"/>
        <v>0</v>
      </c>
      <c r="AI50" s="39"/>
      <c r="AJ50" s="39"/>
      <c r="AK50" s="38">
        <f t="shared" si="10"/>
        <v>0</v>
      </c>
      <c r="AL50" s="39"/>
      <c r="AM50" s="39"/>
      <c r="AN50" s="38">
        <f t="shared" si="11"/>
        <v>0</v>
      </c>
      <c r="AO50" s="39"/>
      <c r="AP50" s="39"/>
      <c r="AQ50" s="39">
        <f t="shared" si="12"/>
        <v>0</v>
      </c>
      <c r="AR50" s="39"/>
      <c r="AS50" s="39"/>
      <c r="AT50" s="39">
        <f t="shared" si="13"/>
        <v>0</v>
      </c>
      <c r="AU50" s="39"/>
      <c r="AV50" s="39"/>
      <c r="AW50" s="25"/>
    </row>
    <row r="51" spans="1:49" ht="45" customHeight="1">
      <c r="A51" s="35" t="s">
        <v>55</v>
      </c>
      <c r="B51" s="40">
        <f t="shared" si="0"/>
        <v>1980</v>
      </c>
      <c r="C51" s="41">
        <v>1980</v>
      </c>
      <c r="D51" s="41"/>
      <c r="E51" s="40">
        <f t="shared" si="1"/>
        <v>1884</v>
      </c>
      <c r="F51" s="41">
        <v>1884</v>
      </c>
      <c r="G51" s="41"/>
      <c r="H51" s="68">
        <f t="shared" si="7"/>
        <v>7189</v>
      </c>
      <c r="I51" s="41">
        <v>7189</v>
      </c>
      <c r="J51" s="41">
        <v>2876</v>
      </c>
      <c r="K51" s="41">
        <v>4313</v>
      </c>
      <c r="L51" s="41"/>
      <c r="M51" s="40">
        <f t="shared" si="2"/>
        <v>884</v>
      </c>
      <c r="N51" s="41">
        <v>884</v>
      </c>
      <c r="O51" s="41"/>
      <c r="P51" s="40">
        <f t="shared" si="3"/>
        <v>0</v>
      </c>
      <c r="Q51" s="41"/>
      <c r="R51" s="41"/>
      <c r="S51" s="40">
        <f t="shared" si="4"/>
        <v>217</v>
      </c>
      <c r="T51" s="41">
        <v>217</v>
      </c>
      <c r="U51" s="41"/>
      <c r="V51" s="40">
        <f t="shared" si="5"/>
        <v>0</v>
      </c>
      <c r="W51" s="41"/>
      <c r="X51" s="41"/>
      <c r="Y51" s="40">
        <f t="shared" si="6"/>
        <v>0</v>
      </c>
      <c r="Z51" s="41"/>
      <c r="AA51" s="41"/>
      <c r="AB51" s="41"/>
      <c r="AC51" s="41"/>
      <c r="AD51" s="41"/>
      <c r="AE51" s="38">
        <f t="shared" si="8"/>
        <v>0</v>
      </c>
      <c r="AF51" s="39"/>
      <c r="AG51" s="39"/>
      <c r="AH51" s="38">
        <f t="shared" si="9"/>
        <v>0</v>
      </c>
      <c r="AI51" s="39"/>
      <c r="AJ51" s="39"/>
      <c r="AK51" s="38">
        <f t="shared" si="10"/>
        <v>0</v>
      </c>
      <c r="AL51" s="39"/>
      <c r="AM51" s="39"/>
      <c r="AN51" s="38">
        <f t="shared" si="11"/>
        <v>0</v>
      </c>
      <c r="AO51" s="39"/>
      <c r="AP51" s="39"/>
      <c r="AQ51" s="39">
        <f t="shared" si="12"/>
        <v>0</v>
      </c>
      <c r="AR51" s="39"/>
      <c r="AS51" s="39"/>
      <c r="AT51" s="39">
        <f t="shared" si="13"/>
        <v>0</v>
      </c>
      <c r="AU51" s="39"/>
      <c r="AV51" s="39"/>
      <c r="AW51" s="25"/>
    </row>
    <row r="52" spans="1:49" ht="45" customHeight="1">
      <c r="A52" s="35" t="s">
        <v>56</v>
      </c>
      <c r="B52" s="40">
        <f t="shared" si="0"/>
        <v>0</v>
      </c>
      <c r="C52" s="41"/>
      <c r="D52" s="41"/>
      <c r="E52" s="40">
        <f t="shared" si="1"/>
        <v>0</v>
      </c>
      <c r="F52" s="41"/>
      <c r="G52" s="41"/>
      <c r="H52" s="68">
        <f t="shared" si="7"/>
        <v>6917</v>
      </c>
      <c r="I52" s="41">
        <v>6917</v>
      </c>
      <c r="J52" s="41">
        <v>2767</v>
      </c>
      <c r="K52" s="41">
        <v>4150</v>
      </c>
      <c r="L52" s="41"/>
      <c r="M52" s="40">
        <f t="shared" si="2"/>
        <v>2091</v>
      </c>
      <c r="N52" s="41">
        <v>2091</v>
      </c>
      <c r="O52" s="41"/>
      <c r="P52" s="40">
        <f t="shared" si="3"/>
        <v>0</v>
      </c>
      <c r="Q52" s="41"/>
      <c r="R52" s="41"/>
      <c r="S52" s="40">
        <f t="shared" si="4"/>
        <v>0</v>
      </c>
      <c r="T52" s="41"/>
      <c r="U52" s="41"/>
      <c r="V52" s="40">
        <f t="shared" si="5"/>
        <v>0</v>
      </c>
      <c r="W52" s="41"/>
      <c r="X52" s="41"/>
      <c r="Y52" s="40">
        <f t="shared" si="6"/>
        <v>0</v>
      </c>
      <c r="Z52" s="41"/>
      <c r="AA52" s="41"/>
      <c r="AB52" s="41"/>
      <c r="AC52" s="41"/>
      <c r="AD52" s="41"/>
      <c r="AE52" s="38">
        <f t="shared" si="8"/>
        <v>0</v>
      </c>
      <c r="AF52" s="39"/>
      <c r="AG52" s="39"/>
      <c r="AH52" s="38">
        <f t="shared" si="9"/>
        <v>0</v>
      </c>
      <c r="AI52" s="39"/>
      <c r="AJ52" s="39"/>
      <c r="AK52" s="38">
        <f t="shared" si="10"/>
        <v>0</v>
      </c>
      <c r="AL52" s="39"/>
      <c r="AM52" s="39"/>
      <c r="AN52" s="38">
        <f t="shared" si="11"/>
        <v>0</v>
      </c>
      <c r="AO52" s="39"/>
      <c r="AP52" s="39"/>
      <c r="AQ52" s="39">
        <f t="shared" si="12"/>
        <v>0</v>
      </c>
      <c r="AR52" s="39"/>
      <c r="AS52" s="39"/>
      <c r="AT52" s="39">
        <f t="shared" si="13"/>
        <v>0</v>
      </c>
      <c r="AU52" s="39"/>
      <c r="AV52" s="39"/>
      <c r="AW52" s="25"/>
    </row>
    <row r="53" spans="1:49" ht="45" customHeight="1">
      <c r="A53" s="35" t="s">
        <v>57</v>
      </c>
      <c r="B53" s="40">
        <f t="shared" si="0"/>
        <v>0</v>
      </c>
      <c r="C53" s="41"/>
      <c r="D53" s="41"/>
      <c r="E53" s="40">
        <f t="shared" si="1"/>
        <v>550</v>
      </c>
      <c r="F53" s="41">
        <v>550</v>
      </c>
      <c r="G53" s="41"/>
      <c r="H53" s="68">
        <f t="shared" si="7"/>
        <v>0</v>
      </c>
      <c r="I53" s="41"/>
      <c r="J53" s="41"/>
      <c r="K53" s="41"/>
      <c r="L53" s="41"/>
      <c r="M53" s="40">
        <f t="shared" si="2"/>
        <v>0</v>
      </c>
      <c r="N53" s="41"/>
      <c r="O53" s="41"/>
      <c r="P53" s="40">
        <f t="shared" si="3"/>
        <v>0</v>
      </c>
      <c r="Q53" s="41"/>
      <c r="R53" s="41"/>
      <c r="S53" s="40">
        <f t="shared" si="4"/>
        <v>0</v>
      </c>
      <c r="T53" s="41"/>
      <c r="U53" s="41"/>
      <c r="V53" s="40">
        <f t="shared" si="5"/>
        <v>0</v>
      </c>
      <c r="W53" s="41"/>
      <c r="X53" s="41"/>
      <c r="Y53" s="40">
        <f t="shared" si="6"/>
        <v>0</v>
      </c>
      <c r="Z53" s="41"/>
      <c r="AA53" s="41"/>
      <c r="AB53" s="41"/>
      <c r="AC53" s="41"/>
      <c r="AD53" s="41"/>
      <c r="AE53" s="38">
        <f t="shared" si="8"/>
        <v>0</v>
      </c>
      <c r="AF53" s="39"/>
      <c r="AG53" s="39"/>
      <c r="AH53" s="38">
        <f t="shared" si="9"/>
        <v>5000</v>
      </c>
      <c r="AI53" s="39">
        <v>5000</v>
      </c>
      <c r="AJ53" s="39"/>
      <c r="AK53" s="38">
        <f t="shared" si="10"/>
        <v>0</v>
      </c>
      <c r="AL53" s="39"/>
      <c r="AM53" s="39"/>
      <c r="AN53" s="38">
        <f t="shared" si="11"/>
        <v>0</v>
      </c>
      <c r="AO53" s="39"/>
      <c r="AP53" s="39"/>
      <c r="AQ53" s="39">
        <f t="shared" si="12"/>
        <v>0</v>
      </c>
      <c r="AR53" s="39"/>
      <c r="AS53" s="39"/>
      <c r="AT53" s="39">
        <f t="shared" si="13"/>
        <v>0</v>
      </c>
      <c r="AU53" s="39"/>
      <c r="AV53" s="39"/>
      <c r="AW53" s="25"/>
    </row>
    <row r="54" spans="1:49" ht="45" customHeight="1">
      <c r="A54" s="35" t="s">
        <v>58</v>
      </c>
      <c r="B54" s="40">
        <f t="shared" si="0"/>
        <v>2000</v>
      </c>
      <c r="C54" s="41">
        <v>2000</v>
      </c>
      <c r="D54" s="41"/>
      <c r="E54" s="40">
        <f t="shared" si="1"/>
        <v>800</v>
      </c>
      <c r="F54" s="41">
        <v>800</v>
      </c>
      <c r="G54" s="41"/>
      <c r="H54" s="68">
        <f t="shared" si="7"/>
        <v>6840</v>
      </c>
      <c r="I54" s="41">
        <v>6840</v>
      </c>
      <c r="J54" s="41">
        <v>2736</v>
      </c>
      <c r="K54" s="41">
        <v>4104</v>
      </c>
      <c r="L54" s="41"/>
      <c r="M54" s="40">
        <f t="shared" si="2"/>
        <v>2072</v>
      </c>
      <c r="N54" s="41">
        <v>2072</v>
      </c>
      <c r="O54" s="41"/>
      <c r="P54" s="40">
        <f t="shared" si="3"/>
        <v>0</v>
      </c>
      <c r="Q54" s="41"/>
      <c r="R54" s="41"/>
      <c r="S54" s="40">
        <f t="shared" si="4"/>
        <v>270</v>
      </c>
      <c r="T54" s="41">
        <v>270</v>
      </c>
      <c r="U54" s="41"/>
      <c r="V54" s="40">
        <f t="shared" si="5"/>
        <v>0</v>
      </c>
      <c r="W54" s="41"/>
      <c r="X54" s="41"/>
      <c r="Y54" s="40">
        <f t="shared" si="6"/>
        <v>0</v>
      </c>
      <c r="Z54" s="41"/>
      <c r="AA54" s="41"/>
      <c r="AB54" s="41"/>
      <c r="AC54" s="41"/>
      <c r="AD54" s="41"/>
      <c r="AE54" s="38">
        <f t="shared" si="8"/>
        <v>0</v>
      </c>
      <c r="AF54" s="39"/>
      <c r="AG54" s="39"/>
      <c r="AH54" s="38">
        <f t="shared" si="9"/>
        <v>0</v>
      </c>
      <c r="AI54" s="39"/>
      <c r="AJ54" s="39"/>
      <c r="AK54" s="38">
        <f t="shared" si="10"/>
        <v>0</v>
      </c>
      <c r="AL54" s="39"/>
      <c r="AM54" s="39"/>
      <c r="AN54" s="38">
        <f t="shared" si="11"/>
        <v>0</v>
      </c>
      <c r="AO54" s="39"/>
      <c r="AP54" s="39"/>
      <c r="AQ54" s="39">
        <f t="shared" si="12"/>
        <v>0</v>
      </c>
      <c r="AR54" s="39"/>
      <c r="AS54" s="39"/>
      <c r="AT54" s="39">
        <f t="shared" si="13"/>
        <v>0</v>
      </c>
      <c r="AU54" s="39"/>
      <c r="AV54" s="39"/>
      <c r="AW54" s="25"/>
    </row>
    <row r="55" spans="1:49" ht="45" customHeight="1">
      <c r="A55" s="35" t="s">
        <v>59</v>
      </c>
      <c r="B55" s="40">
        <f t="shared" si="0"/>
        <v>1200</v>
      </c>
      <c r="C55" s="41">
        <v>1200</v>
      </c>
      <c r="D55" s="41"/>
      <c r="E55" s="40">
        <f t="shared" si="1"/>
        <v>0</v>
      </c>
      <c r="F55" s="41"/>
      <c r="G55" s="41"/>
      <c r="H55" s="68">
        <f t="shared" si="7"/>
        <v>4006</v>
      </c>
      <c r="I55" s="41">
        <v>4006</v>
      </c>
      <c r="J55" s="41">
        <v>1602</v>
      </c>
      <c r="K55" s="41">
        <v>2404</v>
      </c>
      <c r="L55" s="41"/>
      <c r="M55" s="40">
        <f t="shared" si="2"/>
        <v>989</v>
      </c>
      <c r="N55" s="41">
        <v>989</v>
      </c>
      <c r="O55" s="41"/>
      <c r="P55" s="40">
        <f t="shared" si="3"/>
        <v>0</v>
      </c>
      <c r="Q55" s="41"/>
      <c r="R55" s="41"/>
      <c r="S55" s="40">
        <f t="shared" si="4"/>
        <v>0</v>
      </c>
      <c r="T55" s="41"/>
      <c r="U55" s="41"/>
      <c r="V55" s="40">
        <f t="shared" si="5"/>
        <v>0</v>
      </c>
      <c r="W55" s="41"/>
      <c r="X55" s="41"/>
      <c r="Y55" s="40">
        <f t="shared" si="6"/>
        <v>0</v>
      </c>
      <c r="Z55" s="41"/>
      <c r="AA55" s="41"/>
      <c r="AB55" s="41"/>
      <c r="AC55" s="41"/>
      <c r="AD55" s="41"/>
      <c r="AE55" s="38">
        <f t="shared" si="8"/>
        <v>0</v>
      </c>
      <c r="AF55" s="39"/>
      <c r="AG55" s="39"/>
      <c r="AH55" s="38">
        <f t="shared" si="9"/>
        <v>0</v>
      </c>
      <c r="AI55" s="39"/>
      <c r="AJ55" s="39"/>
      <c r="AK55" s="38">
        <f t="shared" si="10"/>
        <v>0</v>
      </c>
      <c r="AL55" s="39"/>
      <c r="AM55" s="39"/>
      <c r="AN55" s="38">
        <f t="shared" si="11"/>
        <v>0</v>
      </c>
      <c r="AO55" s="39"/>
      <c r="AP55" s="39"/>
      <c r="AQ55" s="39">
        <f t="shared" si="12"/>
        <v>0</v>
      </c>
      <c r="AR55" s="39"/>
      <c r="AS55" s="39"/>
      <c r="AT55" s="39">
        <f t="shared" si="13"/>
        <v>0</v>
      </c>
      <c r="AU55" s="39"/>
      <c r="AV55" s="39"/>
      <c r="AW55" s="25"/>
    </row>
    <row r="56" spans="1:49" ht="45" customHeight="1">
      <c r="A56" s="35" t="s">
        <v>60</v>
      </c>
      <c r="B56" s="40">
        <f t="shared" si="0"/>
        <v>1905</v>
      </c>
      <c r="C56" s="41">
        <f>2455-250-300</f>
        <v>1905</v>
      </c>
      <c r="D56" s="41"/>
      <c r="E56" s="40">
        <f t="shared" si="1"/>
        <v>0</v>
      </c>
      <c r="F56" s="41"/>
      <c r="G56" s="41"/>
      <c r="H56" s="68">
        <f t="shared" si="7"/>
        <v>3300</v>
      </c>
      <c r="I56" s="41">
        <v>3300</v>
      </c>
      <c r="J56" s="41">
        <v>1320</v>
      </c>
      <c r="K56" s="41">
        <v>1980</v>
      </c>
      <c r="L56" s="41"/>
      <c r="M56" s="40">
        <f t="shared" si="2"/>
        <v>950</v>
      </c>
      <c r="N56" s="41">
        <v>950</v>
      </c>
      <c r="O56" s="41"/>
      <c r="P56" s="40">
        <f t="shared" si="3"/>
        <v>0</v>
      </c>
      <c r="Q56" s="41"/>
      <c r="R56" s="41"/>
      <c r="S56" s="40">
        <f t="shared" si="4"/>
        <v>2001</v>
      </c>
      <c r="T56" s="41">
        <f>2031-30</f>
        <v>2001</v>
      </c>
      <c r="U56" s="41"/>
      <c r="V56" s="40">
        <f t="shared" si="5"/>
        <v>0</v>
      </c>
      <c r="W56" s="41"/>
      <c r="X56" s="41"/>
      <c r="Y56" s="40">
        <f t="shared" si="6"/>
        <v>0</v>
      </c>
      <c r="Z56" s="41"/>
      <c r="AA56" s="41"/>
      <c r="AB56" s="41"/>
      <c r="AC56" s="41"/>
      <c r="AD56" s="41"/>
      <c r="AE56" s="38">
        <f t="shared" si="8"/>
        <v>0</v>
      </c>
      <c r="AF56" s="39"/>
      <c r="AG56" s="39"/>
      <c r="AH56" s="38">
        <f t="shared" si="9"/>
        <v>0</v>
      </c>
      <c r="AI56" s="39"/>
      <c r="AJ56" s="39"/>
      <c r="AK56" s="38">
        <f t="shared" si="10"/>
        <v>0</v>
      </c>
      <c r="AL56" s="39"/>
      <c r="AM56" s="39"/>
      <c r="AN56" s="38">
        <f t="shared" si="11"/>
        <v>0</v>
      </c>
      <c r="AO56" s="39"/>
      <c r="AP56" s="39"/>
      <c r="AQ56" s="39">
        <f t="shared" si="12"/>
        <v>0</v>
      </c>
      <c r="AR56" s="39"/>
      <c r="AS56" s="39"/>
      <c r="AT56" s="39">
        <f t="shared" si="13"/>
        <v>0</v>
      </c>
      <c r="AU56" s="39"/>
      <c r="AV56" s="39"/>
      <c r="AW56" s="25"/>
    </row>
    <row r="57" spans="1:49" ht="45" customHeight="1">
      <c r="A57" s="42" t="s">
        <v>61</v>
      </c>
      <c r="B57" s="40">
        <f t="shared" si="0"/>
        <v>0</v>
      </c>
      <c r="C57" s="41"/>
      <c r="D57" s="41"/>
      <c r="E57" s="40">
        <f t="shared" si="1"/>
        <v>0</v>
      </c>
      <c r="F57" s="41"/>
      <c r="G57" s="41"/>
      <c r="H57" s="68">
        <f t="shared" si="7"/>
        <v>5754</v>
      </c>
      <c r="I57" s="41"/>
      <c r="J57" s="41"/>
      <c r="K57" s="41"/>
      <c r="L57" s="41">
        <v>5754</v>
      </c>
      <c r="M57" s="40">
        <f t="shared" si="2"/>
        <v>200</v>
      </c>
      <c r="N57" s="41"/>
      <c r="O57" s="41">
        <f>500-300</f>
        <v>200</v>
      </c>
      <c r="P57" s="40">
        <f t="shared" si="3"/>
        <v>0</v>
      </c>
      <c r="Q57" s="41"/>
      <c r="R57" s="41"/>
      <c r="S57" s="40">
        <f t="shared" si="4"/>
        <v>0</v>
      </c>
      <c r="T57" s="41"/>
      <c r="U57" s="41"/>
      <c r="V57" s="40">
        <f t="shared" si="5"/>
        <v>0</v>
      </c>
      <c r="W57" s="41"/>
      <c r="X57" s="41"/>
      <c r="Y57" s="40">
        <f t="shared" si="6"/>
        <v>0</v>
      </c>
      <c r="Z57" s="41"/>
      <c r="AA57" s="41"/>
      <c r="AB57" s="41"/>
      <c r="AC57" s="41"/>
      <c r="AD57" s="41"/>
      <c r="AE57" s="38">
        <f t="shared" si="8"/>
        <v>0</v>
      </c>
      <c r="AF57" s="39"/>
      <c r="AG57" s="39"/>
      <c r="AH57" s="38">
        <f t="shared" si="9"/>
        <v>0</v>
      </c>
      <c r="AI57" s="39"/>
      <c r="AJ57" s="39"/>
      <c r="AK57" s="38">
        <f t="shared" si="10"/>
        <v>0</v>
      </c>
      <c r="AL57" s="39"/>
      <c r="AM57" s="39"/>
      <c r="AN57" s="38">
        <f t="shared" si="11"/>
        <v>0</v>
      </c>
      <c r="AO57" s="39"/>
      <c r="AP57" s="39"/>
      <c r="AQ57" s="39">
        <f t="shared" si="12"/>
        <v>0</v>
      </c>
      <c r="AR57" s="39"/>
      <c r="AS57" s="39"/>
      <c r="AT57" s="39">
        <f t="shared" si="13"/>
        <v>0</v>
      </c>
      <c r="AU57" s="39"/>
      <c r="AV57" s="39"/>
      <c r="AW57" s="25"/>
    </row>
    <row r="58" spans="1:49" ht="45" customHeight="1">
      <c r="A58" s="42" t="s">
        <v>88</v>
      </c>
      <c r="B58" s="40">
        <f t="shared" si="0"/>
        <v>1304</v>
      </c>
      <c r="C58" s="41"/>
      <c r="D58" s="41">
        <v>1304</v>
      </c>
      <c r="E58" s="40">
        <f t="shared" si="1"/>
        <v>0</v>
      </c>
      <c r="F58" s="41"/>
      <c r="G58" s="41"/>
      <c r="H58" s="68">
        <f t="shared" si="7"/>
        <v>7603</v>
      </c>
      <c r="I58" s="41"/>
      <c r="J58" s="41"/>
      <c r="K58" s="41"/>
      <c r="L58" s="41">
        <v>7603</v>
      </c>
      <c r="M58" s="40">
        <f t="shared" si="2"/>
        <v>600</v>
      </c>
      <c r="N58" s="41"/>
      <c r="O58" s="41">
        <f>300+300</f>
        <v>600</v>
      </c>
      <c r="P58" s="40">
        <f t="shared" si="3"/>
        <v>0</v>
      </c>
      <c r="Q58" s="41"/>
      <c r="R58" s="41"/>
      <c r="S58" s="40">
        <f t="shared" si="4"/>
        <v>0</v>
      </c>
      <c r="T58" s="41"/>
      <c r="U58" s="41"/>
      <c r="V58" s="40">
        <f t="shared" si="5"/>
        <v>0</v>
      </c>
      <c r="W58" s="41"/>
      <c r="X58" s="41"/>
      <c r="Y58" s="40">
        <f t="shared" si="6"/>
        <v>0</v>
      </c>
      <c r="Z58" s="41"/>
      <c r="AA58" s="41"/>
      <c r="AB58" s="41"/>
      <c r="AC58" s="41"/>
      <c r="AD58" s="41"/>
      <c r="AE58" s="38">
        <f t="shared" si="8"/>
        <v>0</v>
      </c>
      <c r="AF58" s="39"/>
      <c r="AG58" s="39"/>
      <c r="AH58" s="38">
        <f t="shared" si="9"/>
        <v>0</v>
      </c>
      <c r="AI58" s="39"/>
      <c r="AJ58" s="39"/>
      <c r="AK58" s="38">
        <f t="shared" si="10"/>
        <v>0</v>
      </c>
      <c r="AL58" s="39"/>
      <c r="AM58" s="39"/>
      <c r="AN58" s="38">
        <f t="shared" si="11"/>
        <v>2000</v>
      </c>
      <c r="AO58" s="39"/>
      <c r="AP58" s="39">
        <v>2000</v>
      </c>
      <c r="AQ58" s="39">
        <f t="shared" si="12"/>
        <v>1500</v>
      </c>
      <c r="AR58" s="39"/>
      <c r="AS58" s="39">
        <v>1500</v>
      </c>
      <c r="AT58" s="39">
        <f t="shared" si="13"/>
        <v>500</v>
      </c>
      <c r="AU58" s="39"/>
      <c r="AV58" s="39">
        <v>500</v>
      </c>
      <c r="AW58" s="25"/>
    </row>
    <row r="59" spans="1:49" ht="45" customHeight="1">
      <c r="A59" s="44" t="s">
        <v>62</v>
      </c>
      <c r="B59" s="40">
        <f t="shared" si="0"/>
        <v>7055</v>
      </c>
      <c r="C59" s="41">
        <v>7055</v>
      </c>
      <c r="D59" s="41"/>
      <c r="E59" s="40">
        <f t="shared" si="1"/>
        <v>3400</v>
      </c>
      <c r="F59" s="41">
        <v>3400</v>
      </c>
      <c r="G59" s="41"/>
      <c r="H59" s="68">
        <f t="shared" si="7"/>
        <v>14595</v>
      </c>
      <c r="I59" s="41">
        <v>13049</v>
      </c>
      <c r="J59" s="41">
        <v>5220</v>
      </c>
      <c r="K59" s="41">
        <v>7829</v>
      </c>
      <c r="L59" s="41">
        <v>1546</v>
      </c>
      <c r="M59" s="40">
        <f t="shared" si="2"/>
        <v>5600</v>
      </c>
      <c r="N59" s="41">
        <v>5522</v>
      </c>
      <c r="O59" s="41">
        <v>78</v>
      </c>
      <c r="P59" s="40">
        <f t="shared" si="3"/>
        <v>0</v>
      </c>
      <c r="Q59" s="41"/>
      <c r="R59" s="41"/>
      <c r="S59" s="40">
        <f t="shared" si="4"/>
        <v>0</v>
      </c>
      <c r="T59" s="41"/>
      <c r="U59" s="41"/>
      <c r="V59" s="40">
        <f t="shared" si="5"/>
        <v>0</v>
      </c>
      <c r="W59" s="41"/>
      <c r="X59" s="41"/>
      <c r="Y59" s="40">
        <f t="shared" si="6"/>
        <v>0</v>
      </c>
      <c r="Z59" s="41"/>
      <c r="AA59" s="41"/>
      <c r="AB59" s="41"/>
      <c r="AC59" s="41"/>
      <c r="AD59" s="41"/>
      <c r="AE59" s="38">
        <f t="shared" si="8"/>
        <v>0</v>
      </c>
      <c r="AF59" s="39"/>
      <c r="AG59" s="39"/>
      <c r="AH59" s="38">
        <f t="shared" si="9"/>
        <v>0</v>
      </c>
      <c r="AI59" s="39"/>
      <c r="AJ59" s="39"/>
      <c r="AK59" s="38">
        <f t="shared" si="10"/>
        <v>0</v>
      </c>
      <c r="AL59" s="39"/>
      <c r="AM59" s="39"/>
      <c r="AN59" s="38">
        <f t="shared" si="11"/>
        <v>0</v>
      </c>
      <c r="AO59" s="39"/>
      <c r="AP59" s="39"/>
      <c r="AQ59" s="39">
        <f t="shared" si="12"/>
        <v>0</v>
      </c>
      <c r="AR59" s="39"/>
      <c r="AS59" s="39"/>
      <c r="AT59" s="39">
        <f t="shared" si="13"/>
        <v>0</v>
      </c>
      <c r="AU59" s="39"/>
      <c r="AV59" s="39"/>
      <c r="AW59" s="25"/>
    </row>
    <row r="60" spans="1:49" ht="45" customHeight="1">
      <c r="A60" s="35" t="s">
        <v>63</v>
      </c>
      <c r="B60" s="40">
        <f t="shared" si="0"/>
        <v>5020</v>
      </c>
      <c r="C60" s="41">
        <v>5020</v>
      </c>
      <c r="D60" s="41"/>
      <c r="E60" s="40">
        <f t="shared" si="1"/>
        <v>1350</v>
      </c>
      <c r="F60" s="41">
        <v>1350</v>
      </c>
      <c r="G60" s="41"/>
      <c r="H60" s="68">
        <f t="shared" si="7"/>
        <v>11702</v>
      </c>
      <c r="I60" s="41">
        <v>11702</v>
      </c>
      <c r="J60" s="41">
        <v>4681</v>
      </c>
      <c r="K60" s="41">
        <v>7021</v>
      </c>
      <c r="L60" s="41"/>
      <c r="M60" s="40">
        <f t="shared" si="2"/>
        <v>3000</v>
      </c>
      <c r="N60" s="41">
        <v>3000</v>
      </c>
      <c r="O60" s="41"/>
      <c r="P60" s="40">
        <f t="shared" si="3"/>
        <v>0</v>
      </c>
      <c r="Q60" s="41"/>
      <c r="R60" s="41"/>
      <c r="S60" s="40">
        <f t="shared" si="4"/>
        <v>0</v>
      </c>
      <c r="T60" s="41"/>
      <c r="U60" s="41"/>
      <c r="V60" s="40">
        <f t="shared" si="5"/>
        <v>0</v>
      </c>
      <c r="W60" s="41"/>
      <c r="X60" s="41"/>
      <c r="Y60" s="40">
        <f t="shared" si="6"/>
        <v>0</v>
      </c>
      <c r="Z60" s="41"/>
      <c r="AA60" s="41"/>
      <c r="AB60" s="41"/>
      <c r="AC60" s="41"/>
      <c r="AD60" s="41"/>
      <c r="AE60" s="38">
        <f t="shared" si="8"/>
        <v>0</v>
      </c>
      <c r="AF60" s="39"/>
      <c r="AG60" s="39"/>
      <c r="AH60" s="38">
        <f t="shared" si="9"/>
        <v>0</v>
      </c>
      <c r="AI60" s="39"/>
      <c r="AJ60" s="39"/>
      <c r="AK60" s="38">
        <f t="shared" si="10"/>
        <v>0</v>
      </c>
      <c r="AL60" s="39"/>
      <c r="AM60" s="39"/>
      <c r="AN60" s="38">
        <f t="shared" si="11"/>
        <v>0</v>
      </c>
      <c r="AO60" s="39"/>
      <c r="AP60" s="39"/>
      <c r="AQ60" s="39">
        <f t="shared" si="12"/>
        <v>0</v>
      </c>
      <c r="AR60" s="39"/>
      <c r="AS60" s="39"/>
      <c r="AT60" s="39">
        <f t="shared" si="13"/>
        <v>0</v>
      </c>
      <c r="AU60" s="39"/>
      <c r="AV60" s="39"/>
      <c r="AW60" s="25"/>
    </row>
    <row r="61" spans="1:49" ht="45" customHeight="1">
      <c r="A61" s="35" t="s">
        <v>64</v>
      </c>
      <c r="B61" s="40">
        <f t="shared" si="0"/>
        <v>0</v>
      </c>
      <c r="C61" s="41"/>
      <c r="D61" s="41"/>
      <c r="E61" s="40">
        <f t="shared" si="1"/>
        <v>0</v>
      </c>
      <c r="F61" s="41"/>
      <c r="G61" s="41"/>
      <c r="H61" s="68">
        <f t="shared" si="7"/>
        <v>5162</v>
      </c>
      <c r="I61" s="41">
        <v>4612</v>
      </c>
      <c r="J61" s="41">
        <v>1845</v>
      </c>
      <c r="K61" s="41">
        <v>2767</v>
      </c>
      <c r="L61" s="41">
        <v>550</v>
      </c>
      <c r="M61" s="40">
        <f t="shared" si="2"/>
        <v>3194</v>
      </c>
      <c r="N61" s="41">
        <v>2900</v>
      </c>
      <c r="O61" s="41">
        <v>294</v>
      </c>
      <c r="P61" s="40">
        <f t="shared" si="3"/>
        <v>0</v>
      </c>
      <c r="Q61" s="41"/>
      <c r="R61" s="41"/>
      <c r="S61" s="40">
        <f t="shared" si="4"/>
        <v>0</v>
      </c>
      <c r="T61" s="41"/>
      <c r="U61" s="41"/>
      <c r="V61" s="40">
        <f t="shared" si="5"/>
        <v>0</v>
      </c>
      <c r="W61" s="41"/>
      <c r="X61" s="41"/>
      <c r="Y61" s="40">
        <f t="shared" si="6"/>
        <v>0</v>
      </c>
      <c r="Z61" s="41"/>
      <c r="AA61" s="41"/>
      <c r="AB61" s="41"/>
      <c r="AC61" s="41"/>
      <c r="AD61" s="41"/>
      <c r="AE61" s="38">
        <f t="shared" si="8"/>
        <v>0</v>
      </c>
      <c r="AF61" s="39"/>
      <c r="AG61" s="39"/>
      <c r="AH61" s="38">
        <f t="shared" si="9"/>
        <v>0</v>
      </c>
      <c r="AI61" s="39"/>
      <c r="AJ61" s="39"/>
      <c r="AK61" s="38">
        <f t="shared" si="10"/>
        <v>0</v>
      </c>
      <c r="AL61" s="39"/>
      <c r="AM61" s="39"/>
      <c r="AN61" s="38">
        <f t="shared" si="11"/>
        <v>0</v>
      </c>
      <c r="AO61" s="39"/>
      <c r="AP61" s="39"/>
      <c r="AQ61" s="39">
        <f t="shared" si="12"/>
        <v>0</v>
      </c>
      <c r="AR61" s="39"/>
      <c r="AS61" s="39"/>
      <c r="AT61" s="39">
        <f t="shared" si="13"/>
        <v>0</v>
      </c>
      <c r="AU61" s="39"/>
      <c r="AV61" s="39"/>
      <c r="AW61" s="25"/>
    </row>
    <row r="62" spans="1:49" ht="45" customHeight="1">
      <c r="A62" s="35" t="s">
        <v>65</v>
      </c>
      <c r="B62" s="40">
        <f t="shared" si="0"/>
        <v>0</v>
      </c>
      <c r="C62" s="41"/>
      <c r="D62" s="41"/>
      <c r="E62" s="40">
        <f t="shared" si="1"/>
        <v>0</v>
      </c>
      <c r="F62" s="41"/>
      <c r="G62" s="41"/>
      <c r="H62" s="68">
        <f t="shared" si="7"/>
        <v>11890</v>
      </c>
      <c r="I62" s="41">
        <v>10394</v>
      </c>
      <c r="J62" s="41">
        <v>4158</v>
      </c>
      <c r="K62" s="41">
        <v>6236</v>
      </c>
      <c r="L62" s="41">
        <v>1496</v>
      </c>
      <c r="M62" s="40">
        <f t="shared" si="2"/>
        <v>1860</v>
      </c>
      <c r="N62" s="41">
        <v>1850</v>
      </c>
      <c r="O62" s="41">
        <v>10</v>
      </c>
      <c r="P62" s="40">
        <f t="shared" si="3"/>
        <v>0</v>
      </c>
      <c r="Q62" s="41"/>
      <c r="R62" s="41"/>
      <c r="S62" s="40">
        <f t="shared" si="4"/>
        <v>0</v>
      </c>
      <c r="T62" s="41"/>
      <c r="U62" s="41"/>
      <c r="V62" s="40">
        <f t="shared" si="5"/>
        <v>0</v>
      </c>
      <c r="W62" s="41"/>
      <c r="X62" s="41"/>
      <c r="Y62" s="40">
        <f t="shared" si="6"/>
        <v>0</v>
      </c>
      <c r="Z62" s="41"/>
      <c r="AA62" s="41"/>
      <c r="AB62" s="41"/>
      <c r="AC62" s="41"/>
      <c r="AD62" s="41"/>
      <c r="AE62" s="38">
        <f t="shared" si="8"/>
        <v>0</v>
      </c>
      <c r="AF62" s="39"/>
      <c r="AG62" s="39"/>
      <c r="AH62" s="38">
        <f t="shared" si="9"/>
        <v>0</v>
      </c>
      <c r="AI62" s="39"/>
      <c r="AJ62" s="39"/>
      <c r="AK62" s="38">
        <f t="shared" si="10"/>
        <v>0</v>
      </c>
      <c r="AL62" s="39"/>
      <c r="AM62" s="39"/>
      <c r="AN62" s="38">
        <f t="shared" si="11"/>
        <v>0</v>
      </c>
      <c r="AO62" s="39"/>
      <c r="AP62" s="39"/>
      <c r="AQ62" s="39">
        <f t="shared" si="12"/>
        <v>0</v>
      </c>
      <c r="AR62" s="39"/>
      <c r="AS62" s="39"/>
      <c r="AT62" s="39">
        <f t="shared" si="13"/>
        <v>0</v>
      </c>
      <c r="AU62" s="39"/>
      <c r="AV62" s="39"/>
      <c r="AW62" s="25"/>
    </row>
    <row r="63" spans="1:49" ht="45" customHeight="1">
      <c r="A63" s="35" t="s">
        <v>66</v>
      </c>
      <c r="B63" s="40">
        <f t="shared" si="0"/>
        <v>4500</v>
      </c>
      <c r="C63" s="41">
        <v>4500</v>
      </c>
      <c r="D63" s="41"/>
      <c r="E63" s="40">
        <f t="shared" si="1"/>
        <v>5200</v>
      </c>
      <c r="F63" s="41">
        <v>5200</v>
      </c>
      <c r="G63" s="41"/>
      <c r="H63" s="68">
        <f t="shared" si="7"/>
        <v>8328</v>
      </c>
      <c r="I63" s="41">
        <v>8328</v>
      </c>
      <c r="J63" s="41">
        <v>3331</v>
      </c>
      <c r="K63" s="41">
        <v>4997</v>
      </c>
      <c r="L63" s="41"/>
      <c r="M63" s="40">
        <f t="shared" si="2"/>
        <v>3850</v>
      </c>
      <c r="N63" s="41">
        <v>3850</v>
      </c>
      <c r="O63" s="41"/>
      <c r="P63" s="40">
        <f t="shared" si="3"/>
        <v>0</v>
      </c>
      <c r="Q63" s="41"/>
      <c r="R63" s="41"/>
      <c r="S63" s="40">
        <f t="shared" si="4"/>
        <v>0</v>
      </c>
      <c r="T63" s="41"/>
      <c r="U63" s="41"/>
      <c r="V63" s="40">
        <f t="shared" si="5"/>
        <v>0</v>
      </c>
      <c r="W63" s="41"/>
      <c r="X63" s="41"/>
      <c r="Y63" s="40">
        <f t="shared" si="6"/>
        <v>0</v>
      </c>
      <c r="Z63" s="41"/>
      <c r="AA63" s="41"/>
      <c r="AB63" s="41"/>
      <c r="AC63" s="41"/>
      <c r="AD63" s="41"/>
      <c r="AE63" s="38">
        <f t="shared" si="8"/>
        <v>0</v>
      </c>
      <c r="AF63" s="39"/>
      <c r="AG63" s="39"/>
      <c r="AH63" s="38">
        <f t="shared" si="9"/>
        <v>0</v>
      </c>
      <c r="AI63" s="39"/>
      <c r="AJ63" s="39"/>
      <c r="AK63" s="38">
        <f t="shared" si="10"/>
        <v>0</v>
      </c>
      <c r="AL63" s="39"/>
      <c r="AM63" s="39"/>
      <c r="AN63" s="38">
        <f t="shared" si="11"/>
        <v>0</v>
      </c>
      <c r="AO63" s="39"/>
      <c r="AP63" s="39"/>
      <c r="AQ63" s="39">
        <f t="shared" si="12"/>
        <v>0</v>
      </c>
      <c r="AR63" s="39"/>
      <c r="AS63" s="39"/>
      <c r="AT63" s="39">
        <f t="shared" si="13"/>
        <v>0</v>
      </c>
      <c r="AU63" s="39"/>
      <c r="AV63" s="39"/>
      <c r="AW63" s="25"/>
    </row>
    <row r="64" spans="1:49" ht="45" customHeight="1">
      <c r="A64" s="35" t="s">
        <v>67</v>
      </c>
      <c r="B64" s="40">
        <f t="shared" si="0"/>
        <v>13500</v>
      </c>
      <c r="C64" s="41">
        <v>13500</v>
      </c>
      <c r="D64" s="41"/>
      <c r="E64" s="40">
        <f t="shared" si="1"/>
        <v>9840</v>
      </c>
      <c r="F64" s="41">
        <v>9840</v>
      </c>
      <c r="G64" s="41"/>
      <c r="H64" s="68">
        <f t="shared" si="7"/>
        <v>11870</v>
      </c>
      <c r="I64" s="41">
        <v>11870</v>
      </c>
      <c r="J64" s="41">
        <v>4748</v>
      </c>
      <c r="K64" s="41">
        <v>7122</v>
      </c>
      <c r="L64" s="41"/>
      <c r="M64" s="40">
        <f t="shared" si="2"/>
        <v>3700</v>
      </c>
      <c r="N64" s="41">
        <v>3700</v>
      </c>
      <c r="O64" s="41"/>
      <c r="P64" s="40">
        <f t="shared" si="3"/>
        <v>0</v>
      </c>
      <c r="Q64" s="41"/>
      <c r="R64" s="41"/>
      <c r="S64" s="40">
        <f t="shared" si="4"/>
        <v>0</v>
      </c>
      <c r="T64" s="41"/>
      <c r="U64" s="41"/>
      <c r="V64" s="40">
        <f t="shared" si="5"/>
        <v>0</v>
      </c>
      <c r="W64" s="41"/>
      <c r="X64" s="41"/>
      <c r="Y64" s="40">
        <f t="shared" si="6"/>
        <v>0</v>
      </c>
      <c r="Z64" s="41"/>
      <c r="AA64" s="41"/>
      <c r="AB64" s="41"/>
      <c r="AC64" s="41">
        <v>550</v>
      </c>
      <c r="AD64" s="41"/>
      <c r="AE64" s="38">
        <f t="shared" si="8"/>
        <v>0</v>
      </c>
      <c r="AF64" s="39"/>
      <c r="AG64" s="39"/>
      <c r="AH64" s="38">
        <f t="shared" si="9"/>
        <v>0</v>
      </c>
      <c r="AI64" s="39"/>
      <c r="AJ64" s="39"/>
      <c r="AK64" s="38">
        <f t="shared" si="10"/>
        <v>0</v>
      </c>
      <c r="AL64" s="39"/>
      <c r="AM64" s="39"/>
      <c r="AN64" s="38">
        <f t="shared" si="11"/>
        <v>0</v>
      </c>
      <c r="AO64" s="39"/>
      <c r="AP64" s="39"/>
      <c r="AQ64" s="39">
        <f t="shared" si="12"/>
        <v>0</v>
      </c>
      <c r="AR64" s="39"/>
      <c r="AS64" s="39"/>
      <c r="AT64" s="39">
        <f t="shared" si="13"/>
        <v>0</v>
      </c>
      <c r="AU64" s="39"/>
      <c r="AV64" s="39"/>
      <c r="AW64" s="25"/>
    </row>
    <row r="65" spans="1:49" ht="45" customHeight="1">
      <c r="A65" s="35" t="s">
        <v>68</v>
      </c>
      <c r="B65" s="40">
        <f t="shared" si="0"/>
        <v>2300</v>
      </c>
      <c r="C65" s="41"/>
      <c r="D65" s="41">
        <v>2300</v>
      </c>
      <c r="E65" s="40">
        <f t="shared" si="1"/>
        <v>0</v>
      </c>
      <c r="F65" s="41"/>
      <c r="G65" s="41"/>
      <c r="H65" s="68">
        <f t="shared" si="7"/>
        <v>6330</v>
      </c>
      <c r="I65" s="41"/>
      <c r="J65" s="41"/>
      <c r="K65" s="41"/>
      <c r="L65" s="41">
        <v>6330</v>
      </c>
      <c r="M65" s="40">
        <f t="shared" si="2"/>
        <v>730</v>
      </c>
      <c r="N65" s="41"/>
      <c r="O65" s="41">
        <v>730</v>
      </c>
      <c r="P65" s="40">
        <f t="shared" si="3"/>
        <v>0</v>
      </c>
      <c r="Q65" s="41"/>
      <c r="R65" s="41"/>
      <c r="S65" s="40">
        <f t="shared" si="4"/>
        <v>0</v>
      </c>
      <c r="T65" s="41"/>
      <c r="U65" s="41"/>
      <c r="V65" s="40">
        <f t="shared" si="5"/>
        <v>0</v>
      </c>
      <c r="W65" s="41"/>
      <c r="X65" s="41"/>
      <c r="Y65" s="40">
        <f t="shared" si="6"/>
        <v>0</v>
      </c>
      <c r="Z65" s="41"/>
      <c r="AA65" s="41"/>
      <c r="AB65" s="41"/>
      <c r="AC65" s="41"/>
      <c r="AD65" s="41"/>
      <c r="AE65" s="38">
        <f t="shared" si="8"/>
        <v>0</v>
      </c>
      <c r="AF65" s="39"/>
      <c r="AG65" s="39"/>
      <c r="AH65" s="38">
        <f t="shared" si="9"/>
        <v>0</v>
      </c>
      <c r="AI65" s="39"/>
      <c r="AJ65" s="39"/>
      <c r="AK65" s="38">
        <f t="shared" si="10"/>
        <v>0</v>
      </c>
      <c r="AL65" s="39"/>
      <c r="AM65" s="39"/>
      <c r="AN65" s="38">
        <f t="shared" si="11"/>
        <v>420</v>
      </c>
      <c r="AO65" s="39"/>
      <c r="AP65" s="39">
        <v>420</v>
      </c>
      <c r="AQ65" s="39">
        <f t="shared" si="12"/>
        <v>300</v>
      </c>
      <c r="AR65" s="39"/>
      <c r="AS65" s="39">
        <v>300</v>
      </c>
      <c r="AT65" s="39">
        <f t="shared" si="13"/>
        <v>0</v>
      </c>
      <c r="AU65" s="39"/>
      <c r="AV65" s="39"/>
      <c r="AW65" s="25"/>
    </row>
    <row r="66" spans="1:49" ht="45" customHeight="1">
      <c r="A66" s="35" t="s">
        <v>69</v>
      </c>
      <c r="B66" s="40">
        <f t="shared" si="0"/>
        <v>0</v>
      </c>
      <c r="C66" s="41"/>
      <c r="D66" s="41"/>
      <c r="E66" s="40">
        <f t="shared" si="1"/>
        <v>0</v>
      </c>
      <c r="F66" s="41"/>
      <c r="G66" s="41"/>
      <c r="H66" s="68">
        <f t="shared" si="7"/>
        <v>360</v>
      </c>
      <c r="I66" s="41"/>
      <c r="J66" s="41"/>
      <c r="K66" s="41"/>
      <c r="L66" s="41">
        <v>360</v>
      </c>
      <c r="M66" s="40">
        <f t="shared" si="2"/>
        <v>450</v>
      </c>
      <c r="N66" s="41"/>
      <c r="O66" s="41">
        <v>450</v>
      </c>
      <c r="P66" s="40">
        <f t="shared" si="3"/>
        <v>0</v>
      </c>
      <c r="Q66" s="41"/>
      <c r="R66" s="41"/>
      <c r="S66" s="40">
        <f t="shared" si="4"/>
        <v>0</v>
      </c>
      <c r="T66" s="41"/>
      <c r="U66" s="41"/>
      <c r="V66" s="40">
        <f t="shared" si="5"/>
        <v>0</v>
      </c>
      <c r="W66" s="41"/>
      <c r="X66" s="41"/>
      <c r="Y66" s="40">
        <f t="shared" si="6"/>
        <v>0</v>
      </c>
      <c r="Z66" s="41"/>
      <c r="AA66" s="41"/>
      <c r="AB66" s="41"/>
      <c r="AC66" s="41"/>
      <c r="AD66" s="41"/>
      <c r="AE66" s="38">
        <f t="shared" si="8"/>
        <v>0</v>
      </c>
      <c r="AF66" s="39"/>
      <c r="AG66" s="39"/>
      <c r="AH66" s="38">
        <f t="shared" si="9"/>
        <v>0</v>
      </c>
      <c r="AI66" s="39"/>
      <c r="AJ66" s="39"/>
      <c r="AK66" s="38">
        <f t="shared" si="10"/>
        <v>0</v>
      </c>
      <c r="AL66" s="39"/>
      <c r="AM66" s="39"/>
      <c r="AN66" s="38">
        <f t="shared" si="11"/>
        <v>0</v>
      </c>
      <c r="AO66" s="39"/>
      <c r="AP66" s="39"/>
      <c r="AQ66" s="39">
        <f t="shared" si="12"/>
        <v>0</v>
      </c>
      <c r="AR66" s="39"/>
      <c r="AS66" s="39"/>
      <c r="AT66" s="39">
        <f t="shared" si="13"/>
        <v>0</v>
      </c>
      <c r="AU66" s="39"/>
      <c r="AV66" s="39"/>
      <c r="AW66" s="25"/>
    </row>
    <row r="67" spans="1:49" ht="45" customHeight="1">
      <c r="A67" s="35" t="s">
        <v>70</v>
      </c>
      <c r="B67" s="40">
        <f t="shared" si="0"/>
        <v>4000</v>
      </c>
      <c r="C67" s="41">
        <v>4000</v>
      </c>
      <c r="D67" s="41"/>
      <c r="E67" s="40">
        <f t="shared" si="1"/>
        <v>0</v>
      </c>
      <c r="F67" s="41"/>
      <c r="G67" s="41"/>
      <c r="H67" s="68">
        <f t="shared" si="7"/>
        <v>15789</v>
      </c>
      <c r="I67" s="41">
        <v>15789</v>
      </c>
      <c r="J67" s="41">
        <v>6316</v>
      </c>
      <c r="K67" s="41">
        <v>9473</v>
      </c>
      <c r="L67" s="41"/>
      <c r="M67" s="40">
        <f t="shared" si="2"/>
        <v>1800</v>
      </c>
      <c r="N67" s="41">
        <v>1800</v>
      </c>
      <c r="O67" s="41"/>
      <c r="P67" s="40">
        <f t="shared" si="3"/>
        <v>0</v>
      </c>
      <c r="Q67" s="41"/>
      <c r="R67" s="41"/>
      <c r="S67" s="40">
        <f t="shared" si="4"/>
        <v>800</v>
      </c>
      <c r="T67" s="41">
        <v>800</v>
      </c>
      <c r="U67" s="41"/>
      <c r="V67" s="40">
        <f t="shared" si="5"/>
        <v>0</v>
      </c>
      <c r="W67" s="41"/>
      <c r="X67" s="41"/>
      <c r="Y67" s="40">
        <f t="shared" si="6"/>
        <v>0</v>
      </c>
      <c r="Z67" s="41"/>
      <c r="AA67" s="41"/>
      <c r="AB67" s="41"/>
      <c r="AC67" s="41"/>
      <c r="AD67" s="41"/>
      <c r="AE67" s="38">
        <f t="shared" si="8"/>
        <v>1958</v>
      </c>
      <c r="AF67" s="39">
        <f>390+1472</f>
        <v>1862</v>
      </c>
      <c r="AG67" s="39">
        <v>96</v>
      </c>
      <c r="AH67" s="38">
        <f t="shared" si="9"/>
        <v>4500</v>
      </c>
      <c r="AI67" s="39">
        <v>4500</v>
      </c>
      <c r="AJ67" s="39"/>
      <c r="AK67" s="38">
        <f t="shared" si="10"/>
        <v>0</v>
      </c>
      <c r="AL67" s="39"/>
      <c r="AM67" s="39"/>
      <c r="AN67" s="38">
        <f t="shared" si="11"/>
        <v>0</v>
      </c>
      <c r="AO67" s="39"/>
      <c r="AP67" s="39"/>
      <c r="AQ67" s="39">
        <f t="shared" si="12"/>
        <v>0</v>
      </c>
      <c r="AR67" s="39"/>
      <c r="AS67" s="39"/>
      <c r="AT67" s="39">
        <f t="shared" si="13"/>
        <v>0</v>
      </c>
      <c r="AU67" s="39"/>
      <c r="AV67" s="39"/>
      <c r="AW67" s="25"/>
    </row>
    <row r="68" spans="1:49" ht="45" customHeight="1">
      <c r="A68" s="35" t="s">
        <v>71</v>
      </c>
      <c r="B68" s="40">
        <f t="shared" si="0"/>
        <v>1469</v>
      </c>
      <c r="C68" s="41">
        <v>1469</v>
      </c>
      <c r="D68" s="41"/>
      <c r="E68" s="40">
        <f t="shared" si="1"/>
        <v>0</v>
      </c>
      <c r="F68" s="41"/>
      <c r="G68" s="41"/>
      <c r="H68" s="68">
        <f t="shared" si="7"/>
        <v>4316</v>
      </c>
      <c r="I68" s="41">
        <v>2605</v>
      </c>
      <c r="J68" s="41">
        <v>1042</v>
      </c>
      <c r="K68" s="41">
        <v>1563</v>
      </c>
      <c r="L68" s="41">
        <v>1711</v>
      </c>
      <c r="M68" s="40">
        <f t="shared" si="2"/>
        <v>1752</v>
      </c>
      <c r="N68" s="41">
        <v>1752</v>
      </c>
      <c r="O68" s="41"/>
      <c r="P68" s="40">
        <f t="shared" si="3"/>
        <v>0</v>
      </c>
      <c r="Q68" s="41"/>
      <c r="R68" s="41"/>
      <c r="S68" s="40">
        <f t="shared" si="4"/>
        <v>1270</v>
      </c>
      <c r="T68" s="41">
        <f>1300-30</f>
        <v>1270</v>
      </c>
      <c r="U68" s="41"/>
      <c r="V68" s="40">
        <f t="shared" si="5"/>
        <v>0</v>
      </c>
      <c r="W68" s="41"/>
      <c r="X68" s="41"/>
      <c r="Y68" s="40">
        <f t="shared" si="6"/>
        <v>0</v>
      </c>
      <c r="Z68" s="41"/>
      <c r="AA68" s="41"/>
      <c r="AB68" s="41"/>
      <c r="AC68" s="41"/>
      <c r="AD68" s="41"/>
      <c r="AE68" s="38">
        <f t="shared" si="8"/>
        <v>0</v>
      </c>
      <c r="AF68" s="39"/>
      <c r="AG68" s="39"/>
      <c r="AH68" s="38">
        <f t="shared" si="9"/>
        <v>0</v>
      </c>
      <c r="AI68" s="39"/>
      <c r="AJ68" s="39"/>
      <c r="AK68" s="38">
        <f t="shared" si="10"/>
        <v>0</v>
      </c>
      <c r="AL68" s="39"/>
      <c r="AM68" s="39"/>
      <c r="AN68" s="38">
        <f t="shared" si="11"/>
        <v>0</v>
      </c>
      <c r="AO68" s="39"/>
      <c r="AP68" s="39"/>
      <c r="AQ68" s="39">
        <f t="shared" si="12"/>
        <v>0</v>
      </c>
      <c r="AR68" s="39"/>
      <c r="AS68" s="39"/>
      <c r="AT68" s="39">
        <f t="shared" si="13"/>
        <v>0</v>
      </c>
      <c r="AU68" s="39"/>
      <c r="AV68" s="39"/>
      <c r="AW68" s="25"/>
    </row>
    <row r="69" spans="1:49" ht="52.5" customHeight="1">
      <c r="A69" s="35" t="s">
        <v>72</v>
      </c>
      <c r="B69" s="40">
        <f t="shared" si="0"/>
        <v>1500</v>
      </c>
      <c r="C69" s="41"/>
      <c r="D69" s="41">
        <v>1500</v>
      </c>
      <c r="E69" s="40">
        <f t="shared" si="1"/>
        <v>1700</v>
      </c>
      <c r="F69" s="41"/>
      <c r="G69" s="41">
        <v>1700</v>
      </c>
      <c r="H69" s="68">
        <f t="shared" si="7"/>
        <v>3309</v>
      </c>
      <c r="I69" s="41"/>
      <c r="J69" s="41"/>
      <c r="K69" s="41"/>
      <c r="L69" s="41">
        <v>3309</v>
      </c>
      <c r="M69" s="40">
        <f t="shared" si="2"/>
        <v>60</v>
      </c>
      <c r="N69" s="41"/>
      <c r="O69" s="41">
        <v>60</v>
      </c>
      <c r="P69" s="40">
        <f t="shared" si="3"/>
        <v>0</v>
      </c>
      <c r="Q69" s="41"/>
      <c r="R69" s="41"/>
      <c r="S69" s="40">
        <f t="shared" si="4"/>
        <v>0</v>
      </c>
      <c r="T69" s="41"/>
      <c r="U69" s="41"/>
      <c r="V69" s="40">
        <f t="shared" si="5"/>
        <v>0</v>
      </c>
      <c r="W69" s="41"/>
      <c r="X69" s="41"/>
      <c r="Y69" s="40">
        <f t="shared" si="6"/>
        <v>0</v>
      </c>
      <c r="Z69" s="41"/>
      <c r="AA69" s="41"/>
      <c r="AB69" s="41"/>
      <c r="AC69" s="41"/>
      <c r="AD69" s="41"/>
      <c r="AE69" s="38">
        <f t="shared" si="8"/>
        <v>0</v>
      </c>
      <c r="AF69" s="39"/>
      <c r="AG69" s="39"/>
      <c r="AH69" s="38">
        <f t="shared" si="9"/>
        <v>0</v>
      </c>
      <c r="AI69" s="39"/>
      <c r="AJ69" s="39"/>
      <c r="AK69" s="38">
        <f t="shared" si="10"/>
        <v>0</v>
      </c>
      <c r="AL69" s="39"/>
      <c r="AM69" s="39"/>
      <c r="AN69" s="38">
        <f t="shared" si="11"/>
        <v>200</v>
      </c>
      <c r="AO69" s="39"/>
      <c r="AP69" s="39">
        <v>200</v>
      </c>
      <c r="AQ69" s="39">
        <f t="shared" si="12"/>
        <v>0</v>
      </c>
      <c r="AR69" s="39"/>
      <c r="AS69" s="39"/>
      <c r="AT69" s="39">
        <f t="shared" si="13"/>
        <v>0</v>
      </c>
      <c r="AU69" s="39"/>
      <c r="AV69" s="39"/>
      <c r="AW69" s="25"/>
    </row>
    <row r="70" spans="1:49" ht="71.25" customHeight="1">
      <c r="A70" s="35" t="s">
        <v>90</v>
      </c>
      <c r="B70" s="40">
        <f t="shared" si="0"/>
        <v>0</v>
      </c>
      <c r="C70" s="41"/>
      <c r="D70" s="41"/>
      <c r="E70" s="40">
        <f t="shared" si="1"/>
        <v>0</v>
      </c>
      <c r="F70" s="41"/>
      <c r="G70" s="41"/>
      <c r="H70" s="68">
        <f t="shared" si="7"/>
        <v>0</v>
      </c>
      <c r="I70" s="41"/>
      <c r="J70" s="41"/>
      <c r="K70" s="41"/>
      <c r="L70" s="41"/>
      <c r="M70" s="40">
        <f t="shared" si="2"/>
        <v>0</v>
      </c>
      <c r="N70" s="41"/>
      <c r="O70" s="41"/>
      <c r="P70" s="40">
        <f t="shared" si="3"/>
        <v>0</v>
      </c>
      <c r="Q70" s="41"/>
      <c r="R70" s="41"/>
      <c r="S70" s="40">
        <f t="shared" si="4"/>
        <v>0</v>
      </c>
      <c r="T70" s="41"/>
      <c r="U70" s="41"/>
      <c r="V70" s="40">
        <f t="shared" si="5"/>
        <v>0</v>
      </c>
      <c r="W70" s="41"/>
      <c r="X70" s="41"/>
      <c r="Y70" s="40">
        <f t="shared" si="6"/>
        <v>0</v>
      </c>
      <c r="Z70" s="41"/>
      <c r="AA70" s="41"/>
      <c r="AB70" s="41"/>
      <c r="AC70" s="41">
        <f>2771-550</f>
        <v>2221</v>
      </c>
      <c r="AD70" s="41">
        <f>1389</f>
        <v>1389</v>
      </c>
      <c r="AE70" s="38">
        <f t="shared" si="8"/>
        <v>0</v>
      </c>
      <c r="AF70" s="39"/>
      <c r="AG70" s="39"/>
      <c r="AH70" s="38">
        <f t="shared" si="9"/>
        <v>0</v>
      </c>
      <c r="AI70" s="39"/>
      <c r="AJ70" s="39"/>
      <c r="AK70" s="38">
        <f t="shared" si="10"/>
        <v>0</v>
      </c>
      <c r="AL70" s="39"/>
      <c r="AM70" s="39"/>
      <c r="AN70" s="38">
        <f t="shared" si="11"/>
        <v>0</v>
      </c>
      <c r="AO70" s="39"/>
      <c r="AP70" s="39"/>
      <c r="AQ70" s="39">
        <f t="shared" si="12"/>
        <v>0</v>
      </c>
      <c r="AR70" s="39"/>
      <c r="AS70" s="39"/>
      <c r="AT70" s="39">
        <f t="shared" si="13"/>
        <v>0</v>
      </c>
      <c r="AU70" s="39"/>
      <c r="AV70" s="39"/>
      <c r="AW70" s="25"/>
    </row>
    <row r="71" spans="1:49" ht="45" customHeight="1">
      <c r="A71" s="35" t="s">
        <v>73</v>
      </c>
      <c r="B71" s="40">
        <f t="shared" si="0"/>
        <v>18100</v>
      </c>
      <c r="C71" s="45">
        <f>18000+100</f>
        <v>18100</v>
      </c>
      <c r="D71" s="41"/>
      <c r="E71" s="40">
        <f t="shared" si="1"/>
        <v>10810</v>
      </c>
      <c r="F71" s="41">
        <f>11000-190</f>
        <v>10810</v>
      </c>
      <c r="G71" s="41"/>
      <c r="H71" s="68">
        <f t="shared" si="7"/>
        <v>10448</v>
      </c>
      <c r="I71" s="41">
        <v>10448</v>
      </c>
      <c r="J71" s="41">
        <v>4179</v>
      </c>
      <c r="K71" s="41">
        <v>6269</v>
      </c>
      <c r="L71" s="41"/>
      <c r="M71" s="40">
        <f t="shared" si="2"/>
        <v>7200</v>
      </c>
      <c r="N71" s="41">
        <v>7200</v>
      </c>
      <c r="O71" s="41"/>
      <c r="P71" s="40">
        <f t="shared" si="3"/>
        <v>1712</v>
      </c>
      <c r="Q71" s="41">
        <v>1712</v>
      </c>
      <c r="R71" s="41"/>
      <c r="S71" s="40">
        <f t="shared" si="4"/>
        <v>5416</v>
      </c>
      <c r="T71" s="41">
        <v>5416</v>
      </c>
      <c r="U71" s="41"/>
      <c r="V71" s="40">
        <f t="shared" si="5"/>
        <v>1000</v>
      </c>
      <c r="W71" s="41">
        <v>1000</v>
      </c>
      <c r="X71" s="41"/>
      <c r="Y71" s="40">
        <f t="shared" si="6"/>
        <v>2000</v>
      </c>
      <c r="Z71" s="41">
        <v>2000</v>
      </c>
      <c r="AA71" s="41"/>
      <c r="AB71" s="41"/>
      <c r="AC71" s="41"/>
      <c r="AD71" s="41"/>
      <c r="AE71" s="38">
        <f t="shared" si="8"/>
        <v>0</v>
      </c>
      <c r="AF71" s="39"/>
      <c r="AG71" s="39"/>
      <c r="AH71" s="38">
        <f t="shared" si="9"/>
        <v>0</v>
      </c>
      <c r="AI71" s="39"/>
      <c r="AJ71" s="39"/>
      <c r="AK71" s="38">
        <f t="shared" si="10"/>
        <v>0</v>
      </c>
      <c r="AL71" s="39"/>
      <c r="AM71" s="39"/>
      <c r="AN71" s="38">
        <f t="shared" si="11"/>
        <v>0</v>
      </c>
      <c r="AO71" s="39"/>
      <c r="AP71" s="39"/>
      <c r="AQ71" s="39">
        <f t="shared" si="12"/>
        <v>0</v>
      </c>
      <c r="AR71" s="39"/>
      <c r="AS71" s="39"/>
      <c r="AT71" s="39">
        <f t="shared" si="13"/>
        <v>0</v>
      </c>
      <c r="AU71" s="39"/>
      <c r="AV71" s="39"/>
      <c r="AW71" s="25"/>
    </row>
    <row r="72" spans="1:49" ht="54" customHeight="1">
      <c r="A72" s="35" t="s">
        <v>74</v>
      </c>
      <c r="B72" s="40">
        <f t="shared" ref="B72:B85" si="14">C72+D72</f>
        <v>3443</v>
      </c>
      <c r="C72" s="41">
        <v>3443</v>
      </c>
      <c r="D72" s="41"/>
      <c r="E72" s="40">
        <f t="shared" ref="E72:E85" si="15">F72+G72</f>
        <v>0</v>
      </c>
      <c r="F72" s="41"/>
      <c r="G72" s="41"/>
      <c r="H72" s="68">
        <f t="shared" si="7"/>
        <v>3385</v>
      </c>
      <c r="I72" s="41">
        <v>3385</v>
      </c>
      <c r="J72" s="41">
        <v>1354</v>
      </c>
      <c r="K72" s="41">
        <v>2031</v>
      </c>
      <c r="L72" s="41"/>
      <c r="M72" s="40">
        <f t="shared" ref="M72:M85" si="16">N72+O72</f>
        <v>600</v>
      </c>
      <c r="N72" s="41">
        <v>600</v>
      </c>
      <c r="O72" s="41"/>
      <c r="P72" s="40">
        <f t="shared" ref="P72:P85" si="17">Q72+R72</f>
        <v>0</v>
      </c>
      <c r="Q72" s="41"/>
      <c r="R72" s="41"/>
      <c r="S72" s="40">
        <f t="shared" ref="S72:S85" si="18">T72+U72</f>
        <v>0</v>
      </c>
      <c r="T72" s="41"/>
      <c r="U72" s="41"/>
      <c r="V72" s="40">
        <f t="shared" ref="V72:V85" si="19">W72+X72</f>
        <v>0</v>
      </c>
      <c r="W72" s="41"/>
      <c r="X72" s="41"/>
      <c r="Y72" s="40">
        <f t="shared" ref="Y72:Y85" si="20">Z72+AA72</f>
        <v>0</v>
      </c>
      <c r="Z72" s="41"/>
      <c r="AA72" s="41"/>
      <c r="AB72" s="41"/>
      <c r="AC72" s="41"/>
      <c r="AD72" s="41"/>
      <c r="AE72" s="38">
        <f t="shared" si="8"/>
        <v>0</v>
      </c>
      <c r="AF72" s="39"/>
      <c r="AG72" s="39"/>
      <c r="AH72" s="38">
        <f t="shared" si="9"/>
        <v>0</v>
      </c>
      <c r="AI72" s="39"/>
      <c r="AJ72" s="39"/>
      <c r="AK72" s="38">
        <f t="shared" si="10"/>
        <v>0</v>
      </c>
      <c r="AL72" s="39"/>
      <c r="AM72" s="39"/>
      <c r="AN72" s="38">
        <f t="shared" si="11"/>
        <v>0</v>
      </c>
      <c r="AO72" s="39"/>
      <c r="AP72" s="39"/>
      <c r="AQ72" s="39">
        <f t="shared" si="12"/>
        <v>0</v>
      </c>
      <c r="AR72" s="39"/>
      <c r="AS72" s="39"/>
      <c r="AT72" s="39">
        <f t="shared" si="13"/>
        <v>0</v>
      </c>
      <c r="AU72" s="39"/>
      <c r="AV72" s="39"/>
      <c r="AW72" s="25"/>
    </row>
    <row r="73" spans="1:49" ht="121.5" customHeight="1">
      <c r="A73" s="35" t="s">
        <v>75</v>
      </c>
      <c r="B73" s="40">
        <f t="shared" si="14"/>
        <v>1000</v>
      </c>
      <c r="C73" s="41">
        <v>990</v>
      </c>
      <c r="D73" s="41">
        <v>10</v>
      </c>
      <c r="E73" s="40">
        <f t="shared" si="15"/>
        <v>1200</v>
      </c>
      <c r="F73" s="41">
        <v>1160</v>
      </c>
      <c r="G73" s="41">
        <v>40</v>
      </c>
      <c r="H73" s="68">
        <f t="shared" ref="H73:H85" si="21">I73+L73</f>
        <v>2877</v>
      </c>
      <c r="I73" s="41">
        <v>2877</v>
      </c>
      <c r="J73" s="41">
        <v>1151</v>
      </c>
      <c r="K73" s="41">
        <v>1726</v>
      </c>
      <c r="L73" s="41"/>
      <c r="M73" s="40">
        <f t="shared" si="16"/>
        <v>280</v>
      </c>
      <c r="N73" s="41">
        <v>280</v>
      </c>
      <c r="O73" s="41"/>
      <c r="P73" s="40">
        <f t="shared" si="17"/>
        <v>1000</v>
      </c>
      <c r="Q73" s="41">
        <v>1000</v>
      </c>
      <c r="R73" s="41"/>
      <c r="S73" s="40">
        <f t="shared" si="18"/>
        <v>2100</v>
      </c>
      <c r="T73" s="41">
        <v>2100</v>
      </c>
      <c r="U73" s="41"/>
      <c r="V73" s="40">
        <f t="shared" si="19"/>
        <v>3300</v>
      </c>
      <c r="W73" s="41">
        <f>3480-200</f>
        <v>3280</v>
      </c>
      <c r="X73" s="41">
        <v>20</v>
      </c>
      <c r="Y73" s="40">
        <f t="shared" si="20"/>
        <v>200</v>
      </c>
      <c r="Z73" s="41">
        <v>160</v>
      </c>
      <c r="AA73" s="41">
        <v>40</v>
      </c>
      <c r="AB73" s="41"/>
      <c r="AC73" s="41"/>
      <c r="AD73" s="41"/>
      <c r="AE73" s="38">
        <f t="shared" ref="AE73:AE84" si="22">AF73+AG73</f>
        <v>0</v>
      </c>
      <c r="AF73" s="39"/>
      <c r="AG73" s="39"/>
      <c r="AH73" s="38">
        <f t="shared" ref="AH73:AH84" si="23">AI73+AJ73</f>
        <v>0</v>
      </c>
      <c r="AI73" s="39"/>
      <c r="AJ73" s="39"/>
      <c r="AK73" s="38">
        <f t="shared" ref="AK73:AK84" si="24">AL73+AM73</f>
        <v>0</v>
      </c>
      <c r="AL73" s="39"/>
      <c r="AM73" s="39"/>
      <c r="AN73" s="38">
        <f t="shared" ref="AN73:AN84" si="25">AO73+AP73</f>
        <v>0</v>
      </c>
      <c r="AO73" s="39"/>
      <c r="AP73" s="39"/>
      <c r="AQ73" s="39">
        <f t="shared" ref="AQ73:AQ84" si="26">AR73+AS73</f>
        <v>0</v>
      </c>
      <c r="AR73" s="39"/>
      <c r="AS73" s="39"/>
      <c r="AT73" s="39">
        <f t="shared" ref="AT73:AT84" si="27">AU73+AV73</f>
        <v>0</v>
      </c>
      <c r="AU73" s="39"/>
      <c r="AV73" s="39"/>
      <c r="AW73" s="25"/>
    </row>
    <row r="74" spans="1:49" ht="70.5" customHeight="1">
      <c r="A74" s="35" t="s">
        <v>76</v>
      </c>
      <c r="B74" s="40">
        <f t="shared" si="14"/>
        <v>1100</v>
      </c>
      <c r="C74" s="41">
        <v>1100</v>
      </c>
      <c r="D74" s="41"/>
      <c r="E74" s="40">
        <f t="shared" si="15"/>
        <v>0</v>
      </c>
      <c r="F74" s="41"/>
      <c r="G74" s="41"/>
      <c r="H74" s="68">
        <f t="shared" si="21"/>
        <v>1962</v>
      </c>
      <c r="I74" s="41">
        <v>1962</v>
      </c>
      <c r="J74" s="41">
        <v>785</v>
      </c>
      <c r="K74" s="41">
        <v>1177</v>
      </c>
      <c r="L74" s="41"/>
      <c r="M74" s="40">
        <f t="shared" si="16"/>
        <v>900</v>
      </c>
      <c r="N74" s="41">
        <v>900</v>
      </c>
      <c r="O74" s="41"/>
      <c r="P74" s="40">
        <f t="shared" si="17"/>
        <v>0</v>
      </c>
      <c r="Q74" s="41"/>
      <c r="R74" s="41"/>
      <c r="S74" s="40">
        <f t="shared" si="18"/>
        <v>0</v>
      </c>
      <c r="T74" s="41"/>
      <c r="U74" s="41"/>
      <c r="V74" s="40">
        <f t="shared" si="19"/>
        <v>0</v>
      </c>
      <c r="W74" s="41"/>
      <c r="X74" s="41"/>
      <c r="Y74" s="40">
        <f t="shared" si="20"/>
        <v>0</v>
      </c>
      <c r="Z74" s="41"/>
      <c r="AA74" s="41"/>
      <c r="AB74" s="41"/>
      <c r="AC74" s="41"/>
      <c r="AD74" s="41"/>
      <c r="AE74" s="38">
        <f t="shared" si="22"/>
        <v>0</v>
      </c>
      <c r="AF74" s="39"/>
      <c r="AG74" s="39"/>
      <c r="AH74" s="38">
        <f t="shared" si="23"/>
        <v>0</v>
      </c>
      <c r="AI74" s="39"/>
      <c r="AJ74" s="39"/>
      <c r="AK74" s="38">
        <f t="shared" si="24"/>
        <v>0</v>
      </c>
      <c r="AL74" s="39"/>
      <c r="AM74" s="39"/>
      <c r="AN74" s="38">
        <f t="shared" si="25"/>
        <v>0</v>
      </c>
      <c r="AO74" s="39"/>
      <c r="AP74" s="39"/>
      <c r="AQ74" s="39">
        <f t="shared" si="26"/>
        <v>0</v>
      </c>
      <c r="AR74" s="39"/>
      <c r="AS74" s="39"/>
      <c r="AT74" s="39">
        <f t="shared" si="27"/>
        <v>0</v>
      </c>
      <c r="AU74" s="39"/>
      <c r="AV74" s="39"/>
      <c r="AW74" s="25"/>
    </row>
    <row r="75" spans="1:49" ht="72.75" customHeight="1">
      <c r="A75" s="35" t="s">
        <v>77</v>
      </c>
      <c r="B75" s="40">
        <f t="shared" si="14"/>
        <v>0</v>
      </c>
      <c r="C75" s="41"/>
      <c r="D75" s="41"/>
      <c r="E75" s="40">
        <f t="shared" si="15"/>
        <v>0</v>
      </c>
      <c r="F75" s="41"/>
      <c r="G75" s="41"/>
      <c r="H75" s="68">
        <f t="shared" si="21"/>
        <v>5</v>
      </c>
      <c r="I75" s="41">
        <v>5</v>
      </c>
      <c r="J75" s="41">
        <v>2</v>
      </c>
      <c r="K75" s="41">
        <v>3</v>
      </c>
      <c r="L75" s="41"/>
      <c r="M75" s="40">
        <f t="shared" si="16"/>
        <v>10</v>
      </c>
      <c r="N75" s="41">
        <v>10</v>
      </c>
      <c r="O75" s="41"/>
      <c r="P75" s="40">
        <f t="shared" si="17"/>
        <v>0</v>
      </c>
      <c r="Q75" s="41"/>
      <c r="R75" s="41"/>
      <c r="S75" s="40">
        <f t="shared" si="18"/>
        <v>0</v>
      </c>
      <c r="T75" s="41"/>
      <c r="U75" s="41"/>
      <c r="V75" s="40">
        <f t="shared" si="19"/>
        <v>0</v>
      </c>
      <c r="W75" s="41"/>
      <c r="X75" s="41"/>
      <c r="Y75" s="40">
        <f t="shared" si="20"/>
        <v>0</v>
      </c>
      <c r="Z75" s="41"/>
      <c r="AA75" s="41"/>
      <c r="AB75" s="41"/>
      <c r="AC75" s="41"/>
      <c r="AD75" s="41"/>
      <c r="AE75" s="38">
        <f t="shared" si="22"/>
        <v>0</v>
      </c>
      <c r="AF75" s="39"/>
      <c r="AG75" s="39"/>
      <c r="AH75" s="38">
        <f t="shared" si="23"/>
        <v>0</v>
      </c>
      <c r="AI75" s="39"/>
      <c r="AJ75" s="39"/>
      <c r="AK75" s="38">
        <f t="shared" si="24"/>
        <v>0</v>
      </c>
      <c r="AL75" s="39"/>
      <c r="AM75" s="39"/>
      <c r="AN75" s="38">
        <f t="shared" si="25"/>
        <v>0</v>
      </c>
      <c r="AO75" s="39"/>
      <c r="AP75" s="39"/>
      <c r="AQ75" s="39">
        <f t="shared" si="26"/>
        <v>0</v>
      </c>
      <c r="AR75" s="39"/>
      <c r="AS75" s="39"/>
      <c r="AT75" s="39">
        <f t="shared" si="27"/>
        <v>0</v>
      </c>
      <c r="AU75" s="39"/>
      <c r="AV75" s="39"/>
      <c r="AW75" s="25"/>
    </row>
    <row r="76" spans="1:49" ht="45" customHeight="1">
      <c r="A76" s="35" t="s">
        <v>78</v>
      </c>
      <c r="B76" s="40">
        <f t="shared" si="14"/>
        <v>2600</v>
      </c>
      <c r="C76" s="41">
        <v>2598</v>
      </c>
      <c r="D76" s="41">
        <v>2</v>
      </c>
      <c r="E76" s="40">
        <f t="shared" si="15"/>
        <v>0</v>
      </c>
      <c r="F76" s="41"/>
      <c r="G76" s="41"/>
      <c r="H76" s="68">
        <f t="shared" si="21"/>
        <v>6039</v>
      </c>
      <c r="I76" s="41">
        <v>6039</v>
      </c>
      <c r="J76" s="41">
        <v>2416</v>
      </c>
      <c r="K76" s="41">
        <v>3623</v>
      </c>
      <c r="L76" s="41"/>
      <c r="M76" s="40">
        <f t="shared" si="16"/>
        <v>680</v>
      </c>
      <c r="N76" s="41">
        <v>680</v>
      </c>
      <c r="O76" s="41"/>
      <c r="P76" s="40">
        <f t="shared" si="17"/>
        <v>0</v>
      </c>
      <c r="Q76" s="41"/>
      <c r="R76" s="41"/>
      <c r="S76" s="40">
        <f t="shared" si="18"/>
        <v>354</v>
      </c>
      <c r="T76" s="41">
        <v>354</v>
      </c>
      <c r="U76" s="41"/>
      <c r="V76" s="40">
        <f t="shared" si="19"/>
        <v>0</v>
      </c>
      <c r="W76" s="41"/>
      <c r="X76" s="41"/>
      <c r="Y76" s="40">
        <f t="shared" si="20"/>
        <v>0</v>
      </c>
      <c r="Z76" s="41"/>
      <c r="AA76" s="41"/>
      <c r="AB76" s="41"/>
      <c r="AC76" s="41"/>
      <c r="AD76" s="41"/>
      <c r="AE76" s="38">
        <f t="shared" si="22"/>
        <v>0</v>
      </c>
      <c r="AF76" s="39"/>
      <c r="AG76" s="39"/>
      <c r="AH76" s="38">
        <f t="shared" si="23"/>
        <v>0</v>
      </c>
      <c r="AI76" s="39"/>
      <c r="AJ76" s="39"/>
      <c r="AK76" s="38">
        <f t="shared" si="24"/>
        <v>0</v>
      </c>
      <c r="AL76" s="39"/>
      <c r="AM76" s="39"/>
      <c r="AN76" s="38">
        <f t="shared" si="25"/>
        <v>0</v>
      </c>
      <c r="AO76" s="39"/>
      <c r="AP76" s="39"/>
      <c r="AQ76" s="39">
        <f t="shared" si="26"/>
        <v>0</v>
      </c>
      <c r="AR76" s="39"/>
      <c r="AS76" s="39"/>
      <c r="AT76" s="39">
        <f t="shared" si="27"/>
        <v>0</v>
      </c>
      <c r="AU76" s="39"/>
      <c r="AV76" s="39"/>
      <c r="AW76" s="25"/>
    </row>
    <row r="77" spans="1:49" ht="45" customHeight="1">
      <c r="A77" s="35" t="s">
        <v>79</v>
      </c>
      <c r="B77" s="40">
        <f t="shared" si="14"/>
        <v>2000</v>
      </c>
      <c r="C77" s="41">
        <v>2000</v>
      </c>
      <c r="D77" s="41"/>
      <c r="E77" s="40">
        <f t="shared" si="15"/>
        <v>0</v>
      </c>
      <c r="F77" s="41"/>
      <c r="G77" s="41"/>
      <c r="H77" s="68">
        <f t="shared" si="21"/>
        <v>0</v>
      </c>
      <c r="I77" s="41"/>
      <c r="J77" s="41"/>
      <c r="K77" s="41"/>
      <c r="L77" s="41"/>
      <c r="M77" s="40">
        <f t="shared" si="16"/>
        <v>0</v>
      </c>
      <c r="N77" s="41"/>
      <c r="O77" s="41"/>
      <c r="P77" s="40">
        <f t="shared" si="17"/>
        <v>0</v>
      </c>
      <c r="Q77" s="41"/>
      <c r="R77" s="41"/>
      <c r="S77" s="40">
        <f t="shared" si="18"/>
        <v>0</v>
      </c>
      <c r="T77" s="41"/>
      <c r="U77" s="41"/>
      <c r="V77" s="40">
        <f t="shared" si="19"/>
        <v>0</v>
      </c>
      <c r="W77" s="41"/>
      <c r="X77" s="41"/>
      <c r="Y77" s="40">
        <f t="shared" si="20"/>
        <v>0</v>
      </c>
      <c r="Z77" s="41"/>
      <c r="AA77" s="41"/>
      <c r="AB77" s="41"/>
      <c r="AC77" s="41"/>
      <c r="AD77" s="41"/>
      <c r="AE77" s="38">
        <f t="shared" si="22"/>
        <v>0</v>
      </c>
      <c r="AF77" s="39"/>
      <c r="AG77" s="39"/>
      <c r="AH77" s="38">
        <f t="shared" si="23"/>
        <v>0</v>
      </c>
      <c r="AI77" s="39"/>
      <c r="AJ77" s="39"/>
      <c r="AK77" s="38">
        <f t="shared" si="24"/>
        <v>0</v>
      </c>
      <c r="AL77" s="39"/>
      <c r="AM77" s="39"/>
      <c r="AN77" s="38">
        <f t="shared" si="25"/>
        <v>0</v>
      </c>
      <c r="AO77" s="39"/>
      <c r="AP77" s="39"/>
      <c r="AQ77" s="39">
        <f t="shared" si="26"/>
        <v>0</v>
      </c>
      <c r="AR77" s="39"/>
      <c r="AS77" s="39"/>
      <c r="AT77" s="39">
        <f t="shared" si="27"/>
        <v>0</v>
      </c>
      <c r="AU77" s="39"/>
      <c r="AV77" s="39"/>
      <c r="AW77" s="25"/>
    </row>
    <row r="78" spans="1:49" ht="45" customHeight="1">
      <c r="A78" s="35" t="s">
        <v>80</v>
      </c>
      <c r="B78" s="40">
        <f t="shared" si="14"/>
        <v>0</v>
      </c>
      <c r="C78" s="41"/>
      <c r="D78" s="41"/>
      <c r="E78" s="40">
        <f t="shared" si="15"/>
        <v>0</v>
      </c>
      <c r="F78" s="41"/>
      <c r="G78" s="41"/>
      <c r="H78" s="68">
        <f t="shared" si="21"/>
        <v>216</v>
      </c>
      <c r="I78" s="41">
        <v>216</v>
      </c>
      <c r="J78" s="41">
        <v>86</v>
      </c>
      <c r="K78" s="41">
        <v>130</v>
      </c>
      <c r="L78" s="41"/>
      <c r="M78" s="40">
        <f t="shared" si="16"/>
        <v>100</v>
      </c>
      <c r="N78" s="41">
        <v>100</v>
      </c>
      <c r="O78" s="41"/>
      <c r="P78" s="40">
        <f t="shared" si="17"/>
        <v>0</v>
      </c>
      <c r="Q78" s="41"/>
      <c r="R78" s="41"/>
      <c r="S78" s="40">
        <f t="shared" si="18"/>
        <v>0</v>
      </c>
      <c r="T78" s="41"/>
      <c r="U78" s="41"/>
      <c r="V78" s="40">
        <f t="shared" si="19"/>
        <v>0</v>
      </c>
      <c r="W78" s="41"/>
      <c r="X78" s="41"/>
      <c r="Y78" s="40">
        <f t="shared" si="20"/>
        <v>0</v>
      </c>
      <c r="Z78" s="41"/>
      <c r="AA78" s="41"/>
      <c r="AB78" s="41"/>
      <c r="AC78" s="41"/>
      <c r="AD78" s="41"/>
      <c r="AE78" s="38">
        <f t="shared" si="22"/>
        <v>0</v>
      </c>
      <c r="AF78" s="39"/>
      <c r="AG78" s="39"/>
      <c r="AH78" s="38">
        <f t="shared" si="23"/>
        <v>0</v>
      </c>
      <c r="AI78" s="39"/>
      <c r="AJ78" s="39"/>
      <c r="AK78" s="38">
        <f t="shared" si="24"/>
        <v>0</v>
      </c>
      <c r="AL78" s="39"/>
      <c r="AM78" s="39"/>
      <c r="AN78" s="38">
        <f t="shared" si="25"/>
        <v>0</v>
      </c>
      <c r="AO78" s="39"/>
      <c r="AP78" s="39"/>
      <c r="AQ78" s="39">
        <f t="shared" si="26"/>
        <v>0</v>
      </c>
      <c r="AR78" s="39"/>
      <c r="AS78" s="39"/>
      <c r="AT78" s="39">
        <f t="shared" si="27"/>
        <v>0</v>
      </c>
      <c r="AU78" s="39"/>
      <c r="AV78" s="39"/>
      <c r="AW78" s="25"/>
    </row>
    <row r="79" spans="1:49" s="47" customFormat="1" ht="118.5" customHeight="1">
      <c r="A79" s="35" t="s">
        <v>81</v>
      </c>
      <c r="B79" s="40">
        <f t="shared" si="14"/>
        <v>350</v>
      </c>
      <c r="C79" s="41">
        <f>100+250</f>
        <v>350</v>
      </c>
      <c r="D79" s="41"/>
      <c r="E79" s="40">
        <f t="shared" si="15"/>
        <v>0</v>
      </c>
      <c r="F79" s="41"/>
      <c r="G79" s="41"/>
      <c r="H79" s="68">
        <f t="shared" si="21"/>
        <v>144</v>
      </c>
      <c r="I79" s="41">
        <v>144</v>
      </c>
      <c r="J79" s="41">
        <v>58</v>
      </c>
      <c r="K79" s="41">
        <v>86</v>
      </c>
      <c r="L79" s="41"/>
      <c r="M79" s="40">
        <f t="shared" si="16"/>
        <v>0</v>
      </c>
      <c r="N79" s="41"/>
      <c r="O79" s="41"/>
      <c r="P79" s="40">
        <f t="shared" si="17"/>
        <v>0</v>
      </c>
      <c r="Q79" s="41"/>
      <c r="R79" s="41"/>
      <c r="S79" s="40">
        <f t="shared" si="18"/>
        <v>0</v>
      </c>
      <c r="T79" s="41"/>
      <c r="U79" s="41"/>
      <c r="V79" s="40">
        <f t="shared" si="19"/>
        <v>0</v>
      </c>
      <c r="W79" s="41"/>
      <c r="X79" s="41"/>
      <c r="Y79" s="40">
        <f t="shared" si="20"/>
        <v>0</v>
      </c>
      <c r="Z79" s="41"/>
      <c r="AA79" s="41"/>
      <c r="AB79" s="41"/>
      <c r="AC79" s="41"/>
      <c r="AD79" s="41"/>
      <c r="AE79" s="38">
        <f t="shared" si="22"/>
        <v>0</v>
      </c>
      <c r="AF79" s="39"/>
      <c r="AG79" s="46"/>
      <c r="AH79" s="38">
        <f t="shared" si="23"/>
        <v>0</v>
      </c>
      <c r="AI79" s="46"/>
      <c r="AJ79" s="46"/>
      <c r="AK79" s="38">
        <f t="shared" si="24"/>
        <v>0</v>
      </c>
      <c r="AL79" s="46"/>
      <c r="AM79" s="46"/>
      <c r="AN79" s="38">
        <f t="shared" si="25"/>
        <v>0</v>
      </c>
      <c r="AO79" s="46"/>
      <c r="AP79" s="46"/>
      <c r="AQ79" s="39">
        <f t="shared" si="26"/>
        <v>0</v>
      </c>
      <c r="AR79" s="46"/>
      <c r="AS79" s="46"/>
      <c r="AT79" s="39">
        <f t="shared" si="27"/>
        <v>0</v>
      </c>
      <c r="AU79" s="46"/>
      <c r="AV79" s="46"/>
      <c r="AW79" s="25"/>
    </row>
    <row r="80" spans="1:49" ht="45" customHeight="1">
      <c r="A80" s="35" t="s">
        <v>82</v>
      </c>
      <c r="B80" s="40">
        <f t="shared" si="14"/>
        <v>700</v>
      </c>
      <c r="C80" s="41">
        <v>700</v>
      </c>
      <c r="D80" s="41"/>
      <c r="E80" s="40">
        <f t="shared" si="15"/>
        <v>800</v>
      </c>
      <c r="F80" s="41">
        <v>800</v>
      </c>
      <c r="G80" s="41"/>
      <c r="H80" s="68">
        <f t="shared" si="21"/>
        <v>0</v>
      </c>
      <c r="I80" s="41"/>
      <c r="J80" s="41"/>
      <c r="K80" s="41"/>
      <c r="L80" s="41"/>
      <c r="M80" s="40">
        <f t="shared" si="16"/>
        <v>0</v>
      </c>
      <c r="N80" s="41"/>
      <c r="O80" s="41"/>
      <c r="P80" s="40">
        <f t="shared" si="17"/>
        <v>0</v>
      </c>
      <c r="Q80" s="41"/>
      <c r="R80" s="41"/>
      <c r="S80" s="40">
        <f t="shared" si="18"/>
        <v>0</v>
      </c>
      <c r="T80" s="41"/>
      <c r="U80" s="41"/>
      <c r="V80" s="40">
        <f t="shared" si="19"/>
        <v>0</v>
      </c>
      <c r="W80" s="41"/>
      <c r="X80" s="41"/>
      <c r="Y80" s="40">
        <f t="shared" si="20"/>
        <v>0</v>
      </c>
      <c r="Z80" s="41"/>
      <c r="AA80" s="41"/>
      <c r="AB80" s="41"/>
      <c r="AC80" s="41"/>
      <c r="AD80" s="41"/>
      <c r="AE80" s="38">
        <f t="shared" si="22"/>
        <v>0</v>
      </c>
      <c r="AF80" s="39"/>
      <c r="AG80" s="39"/>
      <c r="AH80" s="38">
        <f t="shared" si="23"/>
        <v>0</v>
      </c>
      <c r="AI80" s="39"/>
      <c r="AJ80" s="39"/>
      <c r="AK80" s="38">
        <f t="shared" si="24"/>
        <v>0</v>
      </c>
      <c r="AL80" s="39"/>
      <c r="AM80" s="39"/>
      <c r="AN80" s="38">
        <f t="shared" si="25"/>
        <v>0</v>
      </c>
      <c r="AO80" s="39"/>
      <c r="AP80" s="39"/>
      <c r="AQ80" s="39">
        <f t="shared" si="26"/>
        <v>0</v>
      </c>
      <c r="AR80" s="39"/>
      <c r="AS80" s="39"/>
      <c r="AT80" s="39">
        <f t="shared" si="27"/>
        <v>0</v>
      </c>
      <c r="AU80" s="39"/>
      <c r="AV80" s="39"/>
      <c r="AW80" s="25"/>
    </row>
    <row r="81" spans="1:49" ht="45" customHeight="1">
      <c r="A81" s="35" t="s">
        <v>83</v>
      </c>
      <c r="B81" s="40">
        <f t="shared" si="14"/>
        <v>3900</v>
      </c>
      <c r="C81" s="41">
        <v>3900</v>
      </c>
      <c r="D81" s="41"/>
      <c r="E81" s="40">
        <f t="shared" si="15"/>
        <v>3026</v>
      </c>
      <c r="F81" s="41">
        <v>3026</v>
      </c>
      <c r="G81" s="41"/>
      <c r="H81" s="68">
        <f t="shared" si="21"/>
        <v>0</v>
      </c>
      <c r="I81" s="41"/>
      <c r="J81" s="41"/>
      <c r="K81" s="41"/>
      <c r="L81" s="41"/>
      <c r="M81" s="40">
        <f t="shared" si="16"/>
        <v>0</v>
      </c>
      <c r="N81" s="41"/>
      <c r="O81" s="41"/>
      <c r="P81" s="40">
        <f t="shared" si="17"/>
        <v>0</v>
      </c>
      <c r="Q81" s="41"/>
      <c r="R81" s="41"/>
      <c r="S81" s="40">
        <f t="shared" si="18"/>
        <v>0</v>
      </c>
      <c r="T81" s="41"/>
      <c r="U81" s="41"/>
      <c r="V81" s="40">
        <f t="shared" si="19"/>
        <v>0</v>
      </c>
      <c r="W81" s="41"/>
      <c r="X81" s="41"/>
      <c r="Y81" s="40">
        <f t="shared" si="20"/>
        <v>0</v>
      </c>
      <c r="Z81" s="41"/>
      <c r="AA81" s="41"/>
      <c r="AB81" s="41"/>
      <c r="AC81" s="41"/>
      <c r="AD81" s="41"/>
      <c r="AE81" s="38">
        <f t="shared" si="22"/>
        <v>0</v>
      </c>
      <c r="AF81" s="39"/>
      <c r="AG81" s="39"/>
      <c r="AH81" s="38">
        <f t="shared" si="23"/>
        <v>0</v>
      </c>
      <c r="AI81" s="39"/>
      <c r="AJ81" s="39"/>
      <c r="AK81" s="38">
        <f t="shared" si="24"/>
        <v>0</v>
      </c>
      <c r="AL81" s="39"/>
      <c r="AM81" s="39"/>
      <c r="AN81" s="38">
        <f t="shared" si="25"/>
        <v>0</v>
      </c>
      <c r="AO81" s="39"/>
      <c r="AP81" s="39"/>
      <c r="AQ81" s="39">
        <f t="shared" si="26"/>
        <v>0</v>
      </c>
      <c r="AR81" s="39"/>
      <c r="AS81" s="39"/>
      <c r="AT81" s="39">
        <f t="shared" si="27"/>
        <v>0</v>
      </c>
      <c r="AU81" s="39"/>
      <c r="AV81" s="39"/>
      <c r="AW81" s="25"/>
    </row>
    <row r="82" spans="1:49" ht="45" customHeight="1">
      <c r="A82" s="35" t="s">
        <v>84</v>
      </c>
      <c r="B82" s="40">
        <f t="shared" si="14"/>
        <v>1900</v>
      </c>
      <c r="C82" s="41">
        <v>1900</v>
      </c>
      <c r="D82" s="41"/>
      <c r="E82" s="40">
        <f t="shared" si="15"/>
        <v>2500</v>
      </c>
      <c r="F82" s="41">
        <v>2400</v>
      </c>
      <c r="G82" s="41">
        <v>100</v>
      </c>
      <c r="H82" s="68">
        <f t="shared" si="21"/>
        <v>0</v>
      </c>
      <c r="I82" s="41"/>
      <c r="J82" s="41"/>
      <c r="K82" s="41"/>
      <c r="L82" s="41"/>
      <c r="M82" s="40">
        <f t="shared" si="16"/>
        <v>0</v>
      </c>
      <c r="N82" s="41"/>
      <c r="O82" s="41"/>
      <c r="P82" s="40">
        <f t="shared" si="17"/>
        <v>0</v>
      </c>
      <c r="Q82" s="41"/>
      <c r="R82" s="41"/>
      <c r="S82" s="40">
        <f t="shared" si="18"/>
        <v>0</v>
      </c>
      <c r="T82" s="41"/>
      <c r="U82" s="41"/>
      <c r="V82" s="40">
        <f t="shared" si="19"/>
        <v>0</v>
      </c>
      <c r="W82" s="41"/>
      <c r="X82" s="41"/>
      <c r="Y82" s="40">
        <f t="shared" si="20"/>
        <v>0</v>
      </c>
      <c r="Z82" s="41"/>
      <c r="AA82" s="41"/>
      <c r="AB82" s="41"/>
      <c r="AC82" s="41"/>
      <c r="AD82" s="41"/>
      <c r="AE82" s="38">
        <f t="shared" si="22"/>
        <v>0</v>
      </c>
      <c r="AF82" s="39"/>
      <c r="AG82" s="39"/>
      <c r="AH82" s="38">
        <f t="shared" si="23"/>
        <v>0</v>
      </c>
      <c r="AI82" s="39"/>
      <c r="AJ82" s="39"/>
      <c r="AK82" s="38">
        <f t="shared" si="24"/>
        <v>0</v>
      </c>
      <c r="AL82" s="39"/>
      <c r="AM82" s="39"/>
      <c r="AN82" s="38">
        <f t="shared" si="25"/>
        <v>0</v>
      </c>
      <c r="AO82" s="39"/>
      <c r="AP82" s="39"/>
      <c r="AQ82" s="39">
        <f t="shared" si="26"/>
        <v>0</v>
      </c>
      <c r="AR82" s="39"/>
      <c r="AS82" s="39"/>
      <c r="AT82" s="39">
        <f t="shared" si="27"/>
        <v>0</v>
      </c>
      <c r="AU82" s="39"/>
      <c r="AV82" s="39"/>
      <c r="AW82" s="25"/>
    </row>
    <row r="83" spans="1:49" ht="45" customHeight="1">
      <c r="A83" s="35" t="s">
        <v>85</v>
      </c>
      <c r="B83" s="40">
        <f t="shared" si="14"/>
        <v>1200</v>
      </c>
      <c r="C83" s="41">
        <v>1185</v>
      </c>
      <c r="D83" s="41">
        <v>15</v>
      </c>
      <c r="E83" s="40">
        <f t="shared" si="15"/>
        <v>0</v>
      </c>
      <c r="F83" s="41"/>
      <c r="G83" s="41"/>
      <c r="H83" s="68">
        <f t="shared" si="21"/>
        <v>0</v>
      </c>
      <c r="I83" s="41"/>
      <c r="J83" s="41"/>
      <c r="K83" s="41"/>
      <c r="L83" s="41"/>
      <c r="M83" s="40">
        <f t="shared" si="16"/>
        <v>0</v>
      </c>
      <c r="N83" s="41"/>
      <c r="O83" s="41"/>
      <c r="P83" s="40">
        <f t="shared" si="17"/>
        <v>0</v>
      </c>
      <c r="Q83" s="41"/>
      <c r="R83" s="41"/>
      <c r="S83" s="40">
        <f t="shared" si="18"/>
        <v>0</v>
      </c>
      <c r="T83" s="41"/>
      <c r="U83" s="41"/>
      <c r="V83" s="40">
        <f t="shared" si="19"/>
        <v>0</v>
      </c>
      <c r="W83" s="41"/>
      <c r="X83" s="41"/>
      <c r="Y83" s="40">
        <f t="shared" si="20"/>
        <v>0</v>
      </c>
      <c r="Z83" s="41"/>
      <c r="AA83" s="41"/>
      <c r="AB83" s="41"/>
      <c r="AC83" s="41"/>
      <c r="AD83" s="41"/>
      <c r="AE83" s="38">
        <f t="shared" si="22"/>
        <v>0</v>
      </c>
      <c r="AF83" s="39"/>
      <c r="AG83" s="39"/>
      <c r="AH83" s="38">
        <f t="shared" si="23"/>
        <v>0</v>
      </c>
      <c r="AI83" s="39"/>
      <c r="AJ83" s="39"/>
      <c r="AK83" s="38">
        <f t="shared" si="24"/>
        <v>0</v>
      </c>
      <c r="AL83" s="39"/>
      <c r="AM83" s="39"/>
      <c r="AN83" s="38">
        <f t="shared" si="25"/>
        <v>0</v>
      </c>
      <c r="AO83" s="39"/>
      <c r="AP83" s="39"/>
      <c r="AQ83" s="39">
        <f t="shared" si="26"/>
        <v>0</v>
      </c>
      <c r="AR83" s="39"/>
      <c r="AS83" s="39"/>
      <c r="AT83" s="39">
        <f t="shared" si="27"/>
        <v>0</v>
      </c>
      <c r="AU83" s="39"/>
      <c r="AV83" s="39"/>
      <c r="AW83" s="25"/>
    </row>
    <row r="84" spans="1:49" ht="45" customHeight="1">
      <c r="A84" s="35" t="s">
        <v>106</v>
      </c>
      <c r="B84" s="40">
        <f t="shared" si="14"/>
        <v>0</v>
      </c>
      <c r="C84" s="41"/>
      <c r="D84" s="41"/>
      <c r="E84" s="40">
        <f t="shared" si="15"/>
        <v>0</v>
      </c>
      <c r="F84" s="41"/>
      <c r="G84" s="41"/>
      <c r="H84" s="68">
        <f t="shared" si="21"/>
        <v>600</v>
      </c>
      <c r="I84" s="41">
        <v>600</v>
      </c>
      <c r="J84" s="41">
        <v>200</v>
      </c>
      <c r="K84" s="41">
        <v>400</v>
      </c>
      <c r="L84" s="41"/>
      <c r="M84" s="40">
        <f t="shared" si="16"/>
        <v>0</v>
      </c>
      <c r="N84" s="41"/>
      <c r="O84" s="41"/>
      <c r="P84" s="40">
        <f t="shared" si="17"/>
        <v>0</v>
      </c>
      <c r="Q84" s="41"/>
      <c r="R84" s="41"/>
      <c r="S84" s="40">
        <f t="shared" si="18"/>
        <v>0</v>
      </c>
      <c r="T84" s="41"/>
      <c r="U84" s="41"/>
      <c r="V84" s="40">
        <f t="shared" si="19"/>
        <v>0</v>
      </c>
      <c r="W84" s="41"/>
      <c r="X84" s="41"/>
      <c r="Y84" s="40">
        <f t="shared" si="20"/>
        <v>0</v>
      </c>
      <c r="Z84" s="41"/>
      <c r="AA84" s="41"/>
      <c r="AB84" s="41"/>
      <c r="AC84" s="41"/>
      <c r="AD84" s="41"/>
      <c r="AE84" s="38">
        <f t="shared" si="22"/>
        <v>0</v>
      </c>
      <c r="AF84" s="39"/>
      <c r="AG84" s="39"/>
      <c r="AH84" s="38">
        <f t="shared" si="23"/>
        <v>0</v>
      </c>
      <c r="AI84" s="39"/>
      <c r="AJ84" s="39"/>
      <c r="AK84" s="38">
        <f t="shared" si="24"/>
        <v>0</v>
      </c>
      <c r="AL84" s="39"/>
      <c r="AM84" s="39"/>
      <c r="AN84" s="38">
        <f t="shared" si="25"/>
        <v>0</v>
      </c>
      <c r="AO84" s="39"/>
      <c r="AP84" s="39"/>
      <c r="AQ84" s="39">
        <f t="shared" si="26"/>
        <v>0</v>
      </c>
      <c r="AR84" s="39"/>
      <c r="AS84" s="39"/>
      <c r="AT84" s="39">
        <f t="shared" si="27"/>
        <v>0</v>
      </c>
      <c r="AU84" s="39"/>
      <c r="AV84" s="39"/>
      <c r="AW84" s="25"/>
    </row>
    <row r="85" spans="1:49" ht="50.25" customHeight="1">
      <c r="A85" s="35" t="s">
        <v>100</v>
      </c>
      <c r="B85" s="40">
        <f t="shared" si="14"/>
        <v>0</v>
      </c>
      <c r="C85" s="41"/>
      <c r="D85" s="41"/>
      <c r="E85" s="40">
        <f t="shared" si="15"/>
        <v>0</v>
      </c>
      <c r="F85" s="41"/>
      <c r="G85" s="41"/>
      <c r="H85" s="68">
        <f t="shared" si="21"/>
        <v>0</v>
      </c>
      <c r="I85" s="41"/>
      <c r="J85" s="41"/>
      <c r="K85" s="41"/>
      <c r="L85" s="41"/>
      <c r="M85" s="40">
        <f t="shared" si="16"/>
        <v>0</v>
      </c>
      <c r="N85" s="41"/>
      <c r="O85" s="41"/>
      <c r="P85" s="40">
        <f t="shared" si="17"/>
        <v>0</v>
      </c>
      <c r="Q85" s="41"/>
      <c r="R85" s="41"/>
      <c r="S85" s="40">
        <f t="shared" si="18"/>
        <v>0</v>
      </c>
      <c r="T85" s="41"/>
      <c r="U85" s="41"/>
      <c r="V85" s="40">
        <f t="shared" si="19"/>
        <v>0</v>
      </c>
      <c r="W85" s="41"/>
      <c r="X85" s="41"/>
      <c r="Y85" s="40">
        <f t="shared" si="20"/>
        <v>0</v>
      </c>
      <c r="Z85" s="41"/>
      <c r="AA85" s="41"/>
      <c r="AB85" s="41">
        <v>1445</v>
      </c>
      <c r="AC85" s="41"/>
      <c r="AD85" s="41"/>
      <c r="AE85" s="38">
        <f>AF85+AG85</f>
        <v>0</v>
      </c>
      <c r="AF85" s="39"/>
      <c r="AG85" s="39"/>
      <c r="AH85" s="38">
        <f>AI85+AJ85</f>
        <v>0</v>
      </c>
      <c r="AI85" s="39"/>
      <c r="AJ85" s="39"/>
      <c r="AK85" s="38">
        <f>AL85+AM85</f>
        <v>0</v>
      </c>
      <c r="AL85" s="39"/>
      <c r="AM85" s="39"/>
      <c r="AN85" s="38">
        <f>AO85+AP85</f>
        <v>0</v>
      </c>
      <c r="AO85" s="39"/>
      <c r="AP85" s="39"/>
      <c r="AQ85" s="39">
        <f>AR85+AS85</f>
        <v>0</v>
      </c>
      <c r="AR85" s="39"/>
      <c r="AS85" s="39"/>
      <c r="AT85" s="39">
        <f>AU85+AV85</f>
        <v>0</v>
      </c>
      <c r="AU85" s="39"/>
      <c r="AV85" s="39"/>
      <c r="AW85" s="25"/>
    </row>
    <row r="86" spans="1:49" s="73" customFormat="1" ht="45" customHeight="1">
      <c r="A86" s="48" t="s">
        <v>86</v>
      </c>
      <c r="B86" s="72">
        <f>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</f>
        <v>128408</v>
      </c>
      <c r="C86" s="72">
        <f>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+C85</f>
        <v>121854</v>
      </c>
      <c r="D86" s="72">
        <f t="shared" ref="D86:AV86" si="28">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+D84+D85</f>
        <v>6554</v>
      </c>
      <c r="E86" s="72">
        <f t="shared" si="28"/>
        <v>48914</v>
      </c>
      <c r="F86" s="72">
        <f t="shared" si="28"/>
        <v>46807</v>
      </c>
      <c r="G86" s="72">
        <f t="shared" si="28"/>
        <v>2107</v>
      </c>
      <c r="H86" s="72">
        <f t="shared" si="28"/>
        <v>265364</v>
      </c>
      <c r="I86" s="72">
        <f>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</f>
        <v>223764</v>
      </c>
      <c r="J86" s="72">
        <f t="shared" ref="J86:K86" si="29">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</f>
        <v>89465</v>
      </c>
      <c r="K86" s="72">
        <f t="shared" si="29"/>
        <v>134299</v>
      </c>
      <c r="L86" s="72">
        <f t="shared" si="28"/>
        <v>41600</v>
      </c>
      <c r="M86" s="72">
        <f t="shared" si="28"/>
        <v>78639</v>
      </c>
      <c r="N86" s="72">
        <f t="shared" si="28"/>
        <v>75352</v>
      </c>
      <c r="O86" s="72">
        <f t="shared" si="28"/>
        <v>3287</v>
      </c>
      <c r="P86" s="72">
        <f t="shared" si="28"/>
        <v>2712</v>
      </c>
      <c r="Q86" s="72">
        <f t="shared" si="28"/>
        <v>2712</v>
      </c>
      <c r="R86" s="72">
        <f t="shared" si="28"/>
        <v>0</v>
      </c>
      <c r="S86" s="72">
        <f t="shared" si="28"/>
        <v>19681</v>
      </c>
      <c r="T86" s="72">
        <f t="shared" si="28"/>
        <v>19681</v>
      </c>
      <c r="U86" s="72">
        <f t="shared" si="28"/>
        <v>0</v>
      </c>
      <c r="V86" s="72">
        <f t="shared" si="28"/>
        <v>4300</v>
      </c>
      <c r="W86" s="72">
        <f t="shared" si="28"/>
        <v>4280</v>
      </c>
      <c r="X86" s="72">
        <f t="shared" si="28"/>
        <v>20</v>
      </c>
      <c r="Y86" s="72">
        <f t="shared" si="28"/>
        <v>2200</v>
      </c>
      <c r="Z86" s="72">
        <f t="shared" si="28"/>
        <v>2160</v>
      </c>
      <c r="AA86" s="72">
        <f t="shared" si="28"/>
        <v>40</v>
      </c>
      <c r="AB86" s="72">
        <f t="shared" si="28"/>
        <v>1445</v>
      </c>
      <c r="AC86" s="72">
        <f t="shared" si="28"/>
        <v>2771</v>
      </c>
      <c r="AD86" s="72">
        <f t="shared" si="28"/>
        <v>1389</v>
      </c>
      <c r="AE86" s="72">
        <f t="shared" si="28"/>
        <v>1958</v>
      </c>
      <c r="AF86" s="72">
        <f t="shared" si="28"/>
        <v>1862</v>
      </c>
      <c r="AG86" s="72">
        <f t="shared" si="28"/>
        <v>96</v>
      </c>
      <c r="AH86" s="72">
        <f t="shared" si="28"/>
        <v>9500</v>
      </c>
      <c r="AI86" s="72">
        <f t="shared" si="28"/>
        <v>9500</v>
      </c>
      <c r="AJ86" s="72">
        <f>AJ8+AJ9+AJ10+AJ11+AJ12+AJ13+AJ14+AJ15+AJ16+AJ17+AJ18+AJ19+AJ20+AJ21+AJ22+AJ23+AJ24+AJ25+AJ26+AJ27+AJ28+AJ29+AJ30+AJ31+AJ32+AJ33+AJ34+AJ35+AJ36+AJ37+AJ38+AJ39+AJ40+AJ41+AJ42+AJ43+AJ44+AJ45+AJ46+AJ47+AJ48+AJ49+AJ50+AJ51+AJ52+AJ53+AJ54+AJ55+AJ56+AJ57+AJ58+AJ59+AJ60+AJ61+AJ62+AJ63+AJ64+AJ65+AJ66+AJ67+AJ68+AJ69+AJ70+AJ71+AJ72+AJ73+AJ74+AJ75+AJ76+AJ77+AJ78+AJ79+AJ80+AJ81+AJ82+AJ83+AJ84+AJ85</f>
        <v>0</v>
      </c>
      <c r="AK86" s="72">
        <f t="shared" si="28"/>
        <v>0</v>
      </c>
      <c r="AL86" s="72">
        <f>AL8+AL9+AL10+AL11+AL12+AL13+AL14+AL15+AL16+AL17+AL18+AL19+AL20+AL21+AL22+AL23+AL24+AL25+AL26+AL27+AL28+AL29+AL30+AL31+AL32+AL33+AL34+AL35+AL36+AL37+AL38+AL39+AL40+AL41+AL42+AL43+AL44+AL45+AL46+AL47+AL48+AL49+AL50+AL51+AL52+AL53+AL54+AL55+AL56+AL57+AL58+AL59+AL60+AL61+AL62+AL63+AL64+AL65+AL66+AL67+AL68+AL69+AL70+AL71+AL72+AL73+AL74+AL75+AL76+AL77+AL78+AL79+AL80+AL81+AL82+AL83+AL84+AL85</f>
        <v>0</v>
      </c>
      <c r="AM86" s="72">
        <f t="shared" si="28"/>
        <v>0</v>
      </c>
      <c r="AN86" s="72">
        <f>AN8+AN9+AN10+AN11+AN12+AN13+AN14+AN15+AN16+AN17+AN18+AN19+AN20+AN21+AN22+AN23+AN24+AN25+AN26+AN27+AN28+AN29+AN30+AN31+AN32+AN33+AN34+AN35+AN36+AN37+AN38+AN39+AN40+AN41+AN42+AN43+AN44+AN45+AN46+AN47+AN48+AN49+AN50+AN51+AN52+AN53+AN54+AN55+AN56+AN57+AN58+AN59+AN60+AN61+AN62+AN63+AN64+AN65+AN66+AN67+AN68+AN69+AN70+AN71+AN72+AN73+AN74+AN75+AN76+AN77+AN78+AN79+AN80+AN81+AN82+AN83+AN84+AN85</f>
        <v>3620</v>
      </c>
      <c r="AO86" s="72">
        <f>AO8+AO9+AO10+AO11+AO12+AO13+AO14+AO15+AO16+AO17+AO18+AO19+AO20+AO21+AO22+AO23+AO24+AO25+AO26+AO27+AO28+AO29+AO30+AO31+AO32+AO33+AO34+AO35+AO36+AO37+AO38+AO39+AO40+AO41+AO42+AO43+AO44+AO45+AO46+AO47+AO48+AO49+AO50+AO51+AO52+AO53+AO54+AO55+AO56+AO57+AO58+AO59+AO60+AO61+AO62+AO63+AO64+AO65+AO66+AO67+AO68+AO69+AO70+AO71+AO72+AO73+AO74+AO75+AO76+AO77+AO78+AO79+AO80+AO81+AO82+AO83+AO84+AO85</f>
        <v>0</v>
      </c>
      <c r="AP86" s="72">
        <f t="shared" si="28"/>
        <v>3620</v>
      </c>
      <c r="AQ86" s="72">
        <f t="shared" si="28"/>
        <v>1800</v>
      </c>
      <c r="AR86" s="72">
        <f t="shared" si="28"/>
        <v>0</v>
      </c>
      <c r="AS86" s="72">
        <f t="shared" si="28"/>
        <v>1800</v>
      </c>
      <c r="AT86" s="72">
        <f t="shared" si="28"/>
        <v>500</v>
      </c>
      <c r="AU86" s="72">
        <f t="shared" si="28"/>
        <v>0</v>
      </c>
      <c r="AV86" s="72">
        <f t="shared" si="28"/>
        <v>500</v>
      </c>
    </row>
    <row r="87" spans="1:49" ht="45" customHeight="1"/>
    <row r="88" spans="1:49" ht="45" customHeight="1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</row>
    <row r="89" spans="1:49" ht="45" customHeight="1"/>
    <row r="90" spans="1:49" ht="45" customHeight="1"/>
    <row r="91" spans="1:49" ht="45" customHeight="1"/>
    <row r="92" spans="1:49" ht="45" customHeight="1"/>
    <row r="93" spans="1:49" ht="45" customHeight="1"/>
    <row r="94" spans="1:49" ht="45" customHeight="1"/>
    <row r="95" spans="1:49" ht="45" customHeight="1"/>
    <row r="96" spans="1:49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</sheetData>
  <autoFilter ref="A7:AF86"/>
  <mergeCells count="66">
    <mergeCell ref="AV6:AV7"/>
    <mergeCell ref="AQ6:AQ7"/>
    <mergeCell ref="AR6:AR7"/>
    <mergeCell ref="AS6:AS7"/>
    <mergeCell ref="AT6:AT7"/>
    <mergeCell ref="AU6:AU7"/>
    <mergeCell ref="AE4:AV4"/>
    <mergeCell ref="B5:D5"/>
    <mergeCell ref="E5:G5"/>
    <mergeCell ref="H5:L5"/>
    <mergeCell ref="M5:O5"/>
    <mergeCell ref="AK5:AM5"/>
    <mergeCell ref="AN5:AP5"/>
    <mergeCell ref="AQ5:AS5"/>
    <mergeCell ref="AT5:AV5"/>
    <mergeCell ref="AE5:AG5"/>
    <mergeCell ref="AH5:AJ5"/>
    <mergeCell ref="B1:R1"/>
    <mergeCell ref="B2:R2"/>
    <mergeCell ref="A4:A7"/>
    <mergeCell ref="B4:R4"/>
    <mergeCell ref="S4:AD4"/>
    <mergeCell ref="G6:G7"/>
    <mergeCell ref="P5:R5"/>
    <mergeCell ref="S5:U5"/>
    <mergeCell ref="V5:X5"/>
    <mergeCell ref="Y5:AA5"/>
    <mergeCell ref="B6:B7"/>
    <mergeCell ref="C6:C7"/>
    <mergeCell ref="D6:D7"/>
    <mergeCell ref="E6:E7"/>
    <mergeCell ref="F6:F7"/>
    <mergeCell ref="N6:N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H6:H7"/>
    <mergeCell ref="I6:I7"/>
    <mergeCell ref="J6:K6"/>
    <mergeCell ref="L6:L7"/>
    <mergeCell ref="M6:M7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AG6:AG7"/>
    <mergeCell ref="AA6:AA7"/>
    <mergeCell ref="AB6:AB7"/>
    <mergeCell ref="AC6:AC7"/>
    <mergeCell ref="AD6:AD7"/>
    <mergeCell ref="AE6:AE7"/>
    <mergeCell ref="AF6:AF7"/>
  </mergeCells>
  <conditionalFormatting sqref="B86:AV86">
    <cfRule type="expression" dxfId="20" priority="11">
      <formula>(#REF!+#REF!)&lt;B86</formula>
    </cfRule>
  </conditionalFormatting>
  <conditionalFormatting sqref="C44:D54 O40 C14:D42 F13:G13 C9:D12 F9:G11 N9:O39 C56:D85 F15:G85 I41:L85 N41:O85 Q9:R85 T9:U85 W9:X85 Z9:AD85 I17:L39 L16 I9:L15">
    <cfRule type="expression" dxfId="19" priority="10">
      <formula>(#REF!+#REF!)&lt;C9</formula>
    </cfRule>
  </conditionalFormatting>
  <conditionalFormatting sqref="G12">
    <cfRule type="expression" dxfId="18" priority="9">
      <formula>(#REF!+#REF!)&lt;G12</formula>
    </cfRule>
  </conditionalFormatting>
  <conditionalFormatting sqref="D13">
    <cfRule type="expression" dxfId="17" priority="8">
      <formula>(#REF!+#REF!)&lt;D13</formula>
    </cfRule>
  </conditionalFormatting>
  <conditionalFormatting sqref="D55">
    <cfRule type="expression" dxfId="16" priority="7">
      <formula>(#REF!+#REF!)&lt;D55</formula>
    </cfRule>
  </conditionalFormatting>
  <conditionalFormatting sqref="F12">
    <cfRule type="expression" dxfId="15" priority="6">
      <formula>(#REF!+#REF!)&lt;F12</formula>
    </cfRule>
  </conditionalFormatting>
  <conditionalFormatting sqref="C13">
    <cfRule type="expression" dxfId="14" priority="5">
      <formula>(#REF!+#REF!)&lt;C13</formula>
    </cfRule>
  </conditionalFormatting>
  <conditionalFormatting sqref="F14:G14">
    <cfRule type="expression" dxfId="13" priority="4">
      <formula>(#REF!+#REF!)&lt;F14</formula>
    </cfRule>
  </conditionalFormatting>
  <conditionalFormatting sqref="C43:D43">
    <cfRule type="expression" dxfId="12" priority="3">
      <formula>(#REF!+#REF!)&lt;C43</formula>
    </cfRule>
  </conditionalFormatting>
  <conditionalFormatting sqref="C55">
    <cfRule type="expression" dxfId="11" priority="2">
      <formula>(#REF!+#REF!)&lt;C55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2"/>
  <sheetViews>
    <sheetView showZeros="0" tabSelected="1" zoomScale="60" zoomScaleNormal="60" zoomScaleSheetLayoutView="55" workbookViewId="0">
      <pane xSplit="1" ySplit="7" topLeftCell="B77" activePane="bottomRight" state="frozenSplit"/>
      <selection pane="topRight" activeCell="E1" sqref="E1"/>
      <selection pane="bottomLeft" activeCell="A6" sqref="A6"/>
      <selection pane="bottomRight" activeCell="AB90" sqref="AB90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20" style="23" customWidth="1"/>
    <col min="11" max="11" width="20.7109375" style="23" customWidth="1"/>
    <col min="12" max="12" width="10" style="23" customWidth="1"/>
    <col min="13" max="13" width="15.5703125" style="23" customWidth="1"/>
    <col min="14" max="14" width="10.85546875" style="23" customWidth="1"/>
    <col min="15" max="15" width="9.7109375" style="23" customWidth="1"/>
    <col min="16" max="16" width="14.42578125" style="23" customWidth="1"/>
    <col min="17" max="17" width="10.42578125" style="23" customWidth="1"/>
    <col min="18" max="18" width="10.5703125" style="23" customWidth="1"/>
    <col min="19" max="19" width="13.28515625" style="23" customWidth="1"/>
    <col min="20" max="20" width="10.140625" style="23" customWidth="1"/>
    <col min="21" max="21" width="7.28515625" style="23" customWidth="1"/>
    <col min="22" max="22" width="14.7109375" style="27" customWidth="1"/>
    <col min="23" max="24" width="8.42578125" style="23" customWidth="1"/>
    <col min="25" max="25" width="15.42578125" style="27" customWidth="1"/>
    <col min="26" max="26" width="13" style="23" customWidth="1"/>
    <col min="27" max="27" width="12.7109375" style="23" customWidth="1"/>
    <col min="28" max="28" width="30.7109375" style="23" customWidth="1"/>
    <col min="29" max="29" width="24.5703125" style="23" customWidth="1"/>
    <col min="30" max="30" width="28.5703125" style="23" customWidth="1"/>
    <col min="31" max="42" width="9.140625" style="23"/>
    <col min="43" max="43" width="9.140625" style="23" customWidth="1"/>
    <col min="44" max="47" width="9.140625" style="23"/>
    <col min="48" max="48" width="9.5703125" style="23" bestFit="1" customWidth="1"/>
    <col min="49" max="16384" width="9.140625" style="23"/>
  </cols>
  <sheetData>
    <row r="1" spans="1:48" ht="30" customHeight="1">
      <c r="B1" s="93" t="s">
        <v>87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48" ht="41.25" customHeight="1">
      <c r="A2" s="2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48" ht="41.25" customHeight="1">
      <c r="A3" s="28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48" ht="49.5" customHeight="1">
      <c r="A4" s="107" t="s">
        <v>0</v>
      </c>
      <c r="B4" s="94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1</v>
      </c>
      <c r="T4" s="95"/>
      <c r="U4" s="95"/>
      <c r="V4" s="95"/>
      <c r="W4" s="95"/>
      <c r="X4" s="95"/>
      <c r="Y4" s="95"/>
      <c r="Z4" s="95"/>
      <c r="AA4" s="95"/>
      <c r="AB4" s="95"/>
      <c r="AC4" s="95"/>
      <c r="AD4" s="96"/>
      <c r="AE4" s="98" t="s">
        <v>93</v>
      </c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100"/>
    </row>
    <row r="5" spans="1:48" ht="174" customHeight="1">
      <c r="A5" s="108"/>
      <c r="B5" s="88" t="s">
        <v>2</v>
      </c>
      <c r="C5" s="88"/>
      <c r="D5" s="88"/>
      <c r="E5" s="88" t="s">
        <v>3</v>
      </c>
      <c r="F5" s="88"/>
      <c r="G5" s="88"/>
      <c r="H5" s="88" t="s">
        <v>4</v>
      </c>
      <c r="I5" s="88"/>
      <c r="J5" s="88"/>
      <c r="K5" s="88"/>
      <c r="L5" s="88"/>
      <c r="M5" s="88" t="s">
        <v>5</v>
      </c>
      <c r="N5" s="88"/>
      <c r="O5" s="88"/>
      <c r="P5" s="88" t="s">
        <v>6</v>
      </c>
      <c r="Q5" s="88"/>
      <c r="R5" s="88"/>
      <c r="S5" s="88" t="s">
        <v>7</v>
      </c>
      <c r="T5" s="88"/>
      <c r="U5" s="88"/>
      <c r="V5" s="88" t="s">
        <v>8</v>
      </c>
      <c r="W5" s="88"/>
      <c r="X5" s="88"/>
      <c r="Y5" s="88" t="s">
        <v>94</v>
      </c>
      <c r="Z5" s="88"/>
      <c r="AA5" s="88"/>
      <c r="AB5" s="75" t="s">
        <v>95</v>
      </c>
      <c r="AC5" s="75" t="s">
        <v>91</v>
      </c>
      <c r="AD5" s="75" t="s">
        <v>92</v>
      </c>
      <c r="AE5" s="113" t="s">
        <v>96</v>
      </c>
      <c r="AF5" s="114"/>
      <c r="AG5" s="115"/>
      <c r="AH5" s="101" t="s">
        <v>97</v>
      </c>
      <c r="AI5" s="101"/>
      <c r="AJ5" s="102"/>
      <c r="AK5" s="101" t="s">
        <v>98</v>
      </c>
      <c r="AL5" s="101"/>
      <c r="AM5" s="102"/>
      <c r="AN5" s="101" t="s">
        <v>99</v>
      </c>
      <c r="AO5" s="101"/>
      <c r="AP5" s="102"/>
      <c r="AQ5" s="94" t="s">
        <v>104</v>
      </c>
      <c r="AR5" s="95"/>
      <c r="AS5" s="96"/>
      <c r="AT5" s="94" t="s">
        <v>105</v>
      </c>
      <c r="AU5" s="95"/>
      <c r="AV5" s="96"/>
    </row>
    <row r="6" spans="1:48" ht="48.75" customHeight="1">
      <c r="A6" s="108"/>
      <c r="B6" s="106" t="s">
        <v>10</v>
      </c>
      <c r="C6" s="106" t="s">
        <v>11</v>
      </c>
      <c r="D6" s="106" t="s">
        <v>12</v>
      </c>
      <c r="E6" s="106" t="s">
        <v>10</v>
      </c>
      <c r="F6" s="106" t="s">
        <v>11</v>
      </c>
      <c r="G6" s="106" t="s">
        <v>12</v>
      </c>
      <c r="H6" s="106" t="s">
        <v>10</v>
      </c>
      <c r="I6" s="106" t="s">
        <v>11</v>
      </c>
      <c r="J6" s="88" t="s">
        <v>107</v>
      </c>
      <c r="K6" s="88"/>
      <c r="L6" s="106" t="s">
        <v>12</v>
      </c>
      <c r="M6" s="106" t="s">
        <v>10</v>
      </c>
      <c r="N6" s="106" t="s">
        <v>11</v>
      </c>
      <c r="O6" s="106" t="s">
        <v>12</v>
      </c>
      <c r="P6" s="106" t="s">
        <v>10</v>
      </c>
      <c r="Q6" s="106" t="s">
        <v>11</v>
      </c>
      <c r="R6" s="106" t="s">
        <v>12</v>
      </c>
      <c r="S6" s="106" t="s">
        <v>10</v>
      </c>
      <c r="T6" s="106" t="s">
        <v>11</v>
      </c>
      <c r="U6" s="106" t="s">
        <v>12</v>
      </c>
      <c r="V6" s="106" t="s">
        <v>10</v>
      </c>
      <c r="W6" s="106" t="s">
        <v>11</v>
      </c>
      <c r="X6" s="106" t="s">
        <v>12</v>
      </c>
      <c r="Y6" s="106" t="s">
        <v>10</v>
      </c>
      <c r="Z6" s="106" t="s">
        <v>11</v>
      </c>
      <c r="AA6" s="106" t="s">
        <v>12</v>
      </c>
      <c r="AB6" s="106" t="s">
        <v>11</v>
      </c>
      <c r="AC6" s="106" t="s">
        <v>11</v>
      </c>
      <c r="AD6" s="106" t="s">
        <v>11</v>
      </c>
      <c r="AE6" s="106" t="s">
        <v>10</v>
      </c>
      <c r="AF6" s="106" t="s">
        <v>11</v>
      </c>
      <c r="AG6" s="106" t="s">
        <v>12</v>
      </c>
      <c r="AH6" s="106" t="s">
        <v>10</v>
      </c>
      <c r="AI6" s="106" t="s">
        <v>11</v>
      </c>
      <c r="AJ6" s="106" t="s">
        <v>12</v>
      </c>
      <c r="AK6" s="106" t="s">
        <v>10</v>
      </c>
      <c r="AL6" s="106" t="s">
        <v>11</v>
      </c>
      <c r="AM6" s="106" t="s">
        <v>12</v>
      </c>
      <c r="AN6" s="106" t="s">
        <v>10</v>
      </c>
      <c r="AO6" s="106" t="s">
        <v>11</v>
      </c>
      <c r="AP6" s="106" t="s">
        <v>12</v>
      </c>
      <c r="AQ6" s="106" t="s">
        <v>10</v>
      </c>
      <c r="AR6" s="106" t="s">
        <v>11</v>
      </c>
      <c r="AS6" s="106" t="s">
        <v>12</v>
      </c>
      <c r="AT6" s="106" t="s">
        <v>10</v>
      </c>
      <c r="AU6" s="106" t="s">
        <v>11</v>
      </c>
      <c r="AV6" s="106" t="s">
        <v>12</v>
      </c>
    </row>
    <row r="7" spans="1:48" s="24" customFormat="1" ht="48.75" customHeight="1">
      <c r="A7" s="109"/>
      <c r="B7" s="106"/>
      <c r="C7" s="106"/>
      <c r="D7" s="106"/>
      <c r="E7" s="106"/>
      <c r="F7" s="106"/>
      <c r="G7" s="106"/>
      <c r="H7" s="106"/>
      <c r="I7" s="106"/>
      <c r="J7" s="76" t="s">
        <v>108</v>
      </c>
      <c r="K7" s="76" t="s">
        <v>109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</row>
    <row r="8" spans="1:48" ht="58.5" customHeight="1">
      <c r="A8" s="35" t="s">
        <v>13</v>
      </c>
      <c r="B8" s="68">
        <f t="shared" ref="B8:B71" si="0">C8+D8</f>
        <v>0</v>
      </c>
      <c r="C8" s="69"/>
      <c r="D8" s="69"/>
      <c r="E8" s="68">
        <f t="shared" ref="E8:E71" si="1">F8+G8</f>
        <v>0</v>
      </c>
      <c r="F8" s="69"/>
      <c r="G8" s="69"/>
      <c r="H8" s="68">
        <f>I8+L8</f>
        <v>0</v>
      </c>
      <c r="I8" s="69"/>
      <c r="J8" s="69"/>
      <c r="K8" s="69"/>
      <c r="L8" s="69"/>
      <c r="M8" s="68">
        <f t="shared" ref="M8:M71" si="2">N8+O8</f>
        <v>123</v>
      </c>
      <c r="N8" s="69">
        <v>123</v>
      </c>
      <c r="O8" s="69"/>
      <c r="P8" s="68">
        <f t="shared" ref="P8:P71" si="3">Q8+R8</f>
        <v>0</v>
      </c>
      <c r="Q8" s="69"/>
      <c r="R8" s="69"/>
      <c r="S8" s="68">
        <f t="shared" ref="S8:S71" si="4">T8+U8</f>
        <v>0</v>
      </c>
      <c r="T8" s="69"/>
      <c r="U8" s="69"/>
      <c r="V8" s="68">
        <f t="shared" ref="V8:V71" si="5">W8+X8</f>
        <v>0</v>
      </c>
      <c r="W8" s="69"/>
      <c r="X8" s="69"/>
      <c r="Y8" s="68">
        <f t="shared" ref="Y8:Y71" si="6">Z8+AA8</f>
        <v>0</v>
      </c>
      <c r="Z8" s="69"/>
      <c r="AA8" s="69"/>
      <c r="AB8" s="69"/>
      <c r="AC8" s="69"/>
      <c r="AD8" s="69"/>
      <c r="AE8" s="41">
        <f>AF8+AG8</f>
        <v>0</v>
      </c>
      <c r="AF8" s="41"/>
      <c r="AG8" s="41"/>
      <c r="AH8" s="41">
        <f>AI8+AJ8</f>
        <v>0</v>
      </c>
      <c r="AI8" s="41"/>
      <c r="AJ8" s="41"/>
      <c r="AK8" s="41">
        <f>AL8+AM8</f>
        <v>0</v>
      </c>
      <c r="AL8" s="41"/>
      <c r="AM8" s="41"/>
      <c r="AN8" s="41">
        <f>AO8+AP8</f>
        <v>0</v>
      </c>
      <c r="AO8" s="41"/>
      <c r="AP8" s="41"/>
      <c r="AQ8" s="41">
        <f>AR8+AS8</f>
        <v>0</v>
      </c>
      <c r="AR8" s="41"/>
      <c r="AS8" s="41"/>
      <c r="AT8" s="41">
        <f>AU8+AV8</f>
        <v>0</v>
      </c>
      <c r="AU8" s="41"/>
      <c r="AV8" s="41"/>
    </row>
    <row r="9" spans="1:48" ht="45" customHeight="1">
      <c r="A9" s="35" t="s">
        <v>14</v>
      </c>
      <c r="B9" s="40">
        <f t="shared" si="0"/>
        <v>1300</v>
      </c>
      <c r="C9" s="41">
        <v>1300</v>
      </c>
      <c r="D9" s="41"/>
      <c r="E9" s="40">
        <f t="shared" si="1"/>
        <v>0</v>
      </c>
      <c r="F9" s="41"/>
      <c r="G9" s="41"/>
      <c r="H9" s="68">
        <f t="shared" ref="H9:H72" si="7">I9+L9</f>
        <v>3657</v>
      </c>
      <c r="I9" s="41">
        <v>3657</v>
      </c>
      <c r="J9" s="41">
        <v>1463</v>
      </c>
      <c r="K9" s="41">
        <v>2194</v>
      </c>
      <c r="L9" s="41"/>
      <c r="M9" s="40">
        <f t="shared" si="2"/>
        <v>680</v>
      </c>
      <c r="N9" s="41">
        <v>680</v>
      </c>
      <c r="O9" s="41"/>
      <c r="P9" s="40">
        <f t="shared" si="3"/>
        <v>0</v>
      </c>
      <c r="Q9" s="41"/>
      <c r="R9" s="41"/>
      <c r="S9" s="40">
        <f t="shared" si="4"/>
        <v>0</v>
      </c>
      <c r="T9" s="41"/>
      <c r="U9" s="41"/>
      <c r="V9" s="40">
        <f t="shared" si="5"/>
        <v>0</v>
      </c>
      <c r="W9" s="41"/>
      <c r="X9" s="41"/>
      <c r="Y9" s="40">
        <f t="shared" si="6"/>
        <v>0</v>
      </c>
      <c r="Z9" s="41"/>
      <c r="AA9" s="41"/>
      <c r="AB9" s="41"/>
      <c r="AC9" s="41"/>
      <c r="AD9" s="41"/>
      <c r="AE9" s="41">
        <f t="shared" ref="AE9:AE72" si="8">AF9+AG9</f>
        <v>0</v>
      </c>
      <c r="AF9" s="41"/>
      <c r="AG9" s="41"/>
      <c r="AH9" s="41">
        <f t="shared" ref="AH9:AH72" si="9">AI9+AJ9</f>
        <v>0</v>
      </c>
      <c r="AI9" s="41"/>
      <c r="AJ9" s="41"/>
      <c r="AK9" s="41">
        <f t="shared" ref="AK9:AK72" si="10">AL9+AM9</f>
        <v>0</v>
      </c>
      <c r="AL9" s="41"/>
      <c r="AM9" s="41"/>
      <c r="AN9" s="41">
        <f t="shared" ref="AN9:AN72" si="11">AO9+AP9</f>
        <v>0</v>
      </c>
      <c r="AO9" s="41"/>
      <c r="AP9" s="41"/>
      <c r="AQ9" s="41">
        <f t="shared" ref="AQ9:AQ72" si="12">AR9+AS9</f>
        <v>0</v>
      </c>
      <c r="AR9" s="41"/>
      <c r="AS9" s="41"/>
      <c r="AT9" s="41">
        <f t="shared" ref="AT9:AT72" si="13">AU9+AV9</f>
        <v>0</v>
      </c>
      <c r="AU9" s="41"/>
      <c r="AV9" s="41"/>
    </row>
    <row r="10" spans="1:48" ht="45" customHeight="1">
      <c r="A10" s="35" t="s">
        <v>15</v>
      </c>
      <c r="B10" s="40">
        <f t="shared" si="0"/>
        <v>0</v>
      </c>
      <c r="C10" s="41"/>
      <c r="D10" s="41"/>
      <c r="E10" s="40">
        <f t="shared" si="1"/>
        <v>0</v>
      </c>
      <c r="F10" s="41"/>
      <c r="G10" s="41"/>
      <c r="H10" s="68">
        <f t="shared" si="7"/>
        <v>1172</v>
      </c>
      <c r="I10" s="41">
        <f>815+357</f>
        <v>1172</v>
      </c>
      <c r="J10" s="41">
        <v>469</v>
      </c>
      <c r="K10" s="41">
        <v>703</v>
      </c>
      <c r="L10" s="41"/>
      <c r="M10" s="40">
        <f t="shared" si="2"/>
        <v>431</v>
      </c>
      <c r="N10" s="41">
        <v>431</v>
      </c>
      <c r="O10" s="41"/>
      <c r="P10" s="40">
        <f t="shared" si="3"/>
        <v>0</v>
      </c>
      <c r="Q10" s="41"/>
      <c r="R10" s="41"/>
      <c r="S10" s="40">
        <f t="shared" si="4"/>
        <v>0</v>
      </c>
      <c r="T10" s="41"/>
      <c r="U10" s="41"/>
      <c r="V10" s="40">
        <f t="shared" si="5"/>
        <v>0</v>
      </c>
      <c r="W10" s="41"/>
      <c r="X10" s="41"/>
      <c r="Y10" s="40">
        <f t="shared" si="6"/>
        <v>0</v>
      </c>
      <c r="Z10" s="41"/>
      <c r="AA10" s="41"/>
      <c r="AB10" s="41"/>
      <c r="AC10" s="41"/>
      <c r="AD10" s="41"/>
      <c r="AE10" s="41">
        <f t="shared" si="8"/>
        <v>0</v>
      </c>
      <c r="AF10" s="41"/>
      <c r="AG10" s="41"/>
      <c r="AH10" s="41">
        <f t="shared" si="9"/>
        <v>0</v>
      </c>
      <c r="AI10" s="41"/>
      <c r="AJ10" s="41"/>
      <c r="AK10" s="41">
        <f t="shared" si="10"/>
        <v>0</v>
      </c>
      <c r="AL10" s="41"/>
      <c r="AM10" s="41"/>
      <c r="AN10" s="41">
        <f t="shared" si="11"/>
        <v>0</v>
      </c>
      <c r="AO10" s="41"/>
      <c r="AP10" s="41"/>
      <c r="AQ10" s="41">
        <f t="shared" si="12"/>
        <v>0</v>
      </c>
      <c r="AR10" s="41"/>
      <c r="AS10" s="41"/>
      <c r="AT10" s="41">
        <f t="shared" si="13"/>
        <v>0</v>
      </c>
      <c r="AU10" s="41"/>
      <c r="AV10" s="41"/>
    </row>
    <row r="11" spans="1:48" ht="45" customHeight="1">
      <c r="A11" s="35" t="s">
        <v>16</v>
      </c>
      <c r="B11" s="40">
        <f t="shared" si="0"/>
        <v>800</v>
      </c>
      <c r="C11" s="41">
        <v>800</v>
      </c>
      <c r="D11" s="41"/>
      <c r="E11" s="40">
        <f t="shared" si="1"/>
        <v>0</v>
      </c>
      <c r="F11" s="41"/>
      <c r="G11" s="41"/>
      <c r="H11" s="68">
        <f t="shared" si="7"/>
        <v>0</v>
      </c>
      <c r="I11" s="41"/>
      <c r="J11" s="41"/>
      <c r="K11" s="41"/>
      <c r="L11" s="41"/>
      <c r="M11" s="40">
        <f t="shared" si="2"/>
        <v>420</v>
      </c>
      <c r="N11" s="41">
        <v>420</v>
      </c>
      <c r="O11" s="41"/>
      <c r="P11" s="40">
        <f t="shared" si="3"/>
        <v>0</v>
      </c>
      <c r="Q11" s="41"/>
      <c r="R11" s="41"/>
      <c r="S11" s="40">
        <f t="shared" si="4"/>
        <v>0</v>
      </c>
      <c r="T11" s="41"/>
      <c r="U11" s="41"/>
      <c r="V11" s="40">
        <f t="shared" si="5"/>
        <v>0</v>
      </c>
      <c r="W11" s="41"/>
      <c r="X11" s="41"/>
      <c r="Y11" s="40">
        <f t="shared" si="6"/>
        <v>0</v>
      </c>
      <c r="Z11" s="41"/>
      <c r="AA11" s="41"/>
      <c r="AB11" s="41"/>
      <c r="AC11" s="41"/>
      <c r="AD11" s="41"/>
      <c r="AE11" s="41">
        <f t="shared" si="8"/>
        <v>0</v>
      </c>
      <c r="AF11" s="41"/>
      <c r="AG11" s="41"/>
      <c r="AH11" s="41">
        <f t="shared" si="9"/>
        <v>0</v>
      </c>
      <c r="AI11" s="41"/>
      <c r="AJ11" s="41"/>
      <c r="AK11" s="41">
        <f t="shared" si="10"/>
        <v>0</v>
      </c>
      <c r="AL11" s="41"/>
      <c r="AM11" s="41"/>
      <c r="AN11" s="41">
        <f t="shared" si="11"/>
        <v>0</v>
      </c>
      <c r="AO11" s="41"/>
      <c r="AP11" s="41"/>
      <c r="AQ11" s="41">
        <f t="shared" si="12"/>
        <v>0</v>
      </c>
      <c r="AR11" s="41"/>
      <c r="AS11" s="41"/>
      <c r="AT11" s="41">
        <f t="shared" si="13"/>
        <v>0</v>
      </c>
      <c r="AU11" s="41"/>
      <c r="AV11" s="41"/>
    </row>
    <row r="12" spans="1:48" ht="45" customHeight="1">
      <c r="A12" s="35" t="s">
        <v>17</v>
      </c>
      <c r="B12" s="40">
        <f t="shared" si="0"/>
        <v>1000</v>
      </c>
      <c r="C12" s="41">
        <v>880</v>
      </c>
      <c r="D12" s="41">
        <v>120</v>
      </c>
      <c r="E12" s="40">
        <f t="shared" si="1"/>
        <v>800</v>
      </c>
      <c r="F12" s="41">
        <v>800</v>
      </c>
      <c r="G12" s="41"/>
      <c r="H12" s="68">
        <f t="shared" si="7"/>
        <v>966</v>
      </c>
      <c r="I12" s="41">
        <v>966</v>
      </c>
      <c r="J12" s="41">
        <v>386</v>
      </c>
      <c r="K12" s="41">
        <v>580</v>
      </c>
      <c r="L12" s="41"/>
      <c r="M12" s="40">
        <f t="shared" si="2"/>
        <v>603</v>
      </c>
      <c r="N12" s="41">
        <v>600</v>
      </c>
      <c r="O12" s="41">
        <v>3</v>
      </c>
      <c r="P12" s="40">
        <f t="shared" si="3"/>
        <v>0</v>
      </c>
      <c r="Q12" s="41"/>
      <c r="R12" s="41"/>
      <c r="S12" s="40">
        <f t="shared" si="4"/>
        <v>700</v>
      </c>
      <c r="T12" s="41">
        <v>700</v>
      </c>
      <c r="U12" s="41"/>
      <c r="V12" s="40">
        <f t="shared" si="5"/>
        <v>0</v>
      </c>
      <c r="W12" s="41"/>
      <c r="X12" s="41"/>
      <c r="Y12" s="40">
        <f t="shared" si="6"/>
        <v>0</v>
      </c>
      <c r="Z12" s="41"/>
      <c r="AA12" s="41"/>
      <c r="AB12" s="41"/>
      <c r="AC12" s="41"/>
      <c r="AD12" s="41"/>
      <c r="AE12" s="41">
        <f t="shared" si="8"/>
        <v>0</v>
      </c>
      <c r="AF12" s="41"/>
      <c r="AG12" s="41"/>
      <c r="AH12" s="41">
        <f t="shared" si="9"/>
        <v>0</v>
      </c>
      <c r="AI12" s="41"/>
      <c r="AJ12" s="41"/>
      <c r="AK12" s="41">
        <f t="shared" si="10"/>
        <v>0</v>
      </c>
      <c r="AL12" s="41"/>
      <c r="AM12" s="41"/>
      <c r="AN12" s="41">
        <f t="shared" si="11"/>
        <v>0</v>
      </c>
      <c r="AO12" s="41"/>
      <c r="AP12" s="41"/>
      <c r="AQ12" s="41">
        <f t="shared" si="12"/>
        <v>0</v>
      </c>
      <c r="AR12" s="41"/>
      <c r="AS12" s="41"/>
      <c r="AT12" s="41">
        <f t="shared" si="13"/>
        <v>0</v>
      </c>
      <c r="AU12" s="41"/>
      <c r="AV12" s="41"/>
    </row>
    <row r="13" spans="1:48" ht="45" customHeight="1">
      <c r="A13" s="35" t="s">
        <v>18</v>
      </c>
      <c r="B13" s="40">
        <f t="shared" si="0"/>
        <v>3500</v>
      </c>
      <c r="C13" s="41">
        <v>3500</v>
      </c>
      <c r="D13" s="41"/>
      <c r="E13" s="40">
        <f t="shared" si="1"/>
        <v>0</v>
      </c>
      <c r="F13" s="41"/>
      <c r="G13" s="41"/>
      <c r="H13" s="68">
        <f>I13+L13</f>
        <v>12734</v>
      </c>
      <c r="I13" s="41">
        <v>9546</v>
      </c>
      <c r="J13" s="41">
        <v>3818</v>
      </c>
      <c r="K13" s="41">
        <v>5728</v>
      </c>
      <c r="L13" s="41">
        <f>2489+699</f>
        <v>3188</v>
      </c>
      <c r="M13" s="40">
        <f t="shared" si="2"/>
        <v>3838</v>
      </c>
      <c r="N13" s="41">
        <v>3838</v>
      </c>
      <c r="O13" s="41"/>
      <c r="P13" s="40">
        <f t="shared" si="3"/>
        <v>0</v>
      </c>
      <c r="Q13" s="41"/>
      <c r="R13" s="41"/>
      <c r="S13" s="40">
        <f t="shared" si="4"/>
        <v>0</v>
      </c>
      <c r="T13" s="41"/>
      <c r="U13" s="41"/>
      <c r="V13" s="40">
        <f t="shared" si="5"/>
        <v>0</v>
      </c>
      <c r="W13" s="41"/>
      <c r="X13" s="41"/>
      <c r="Y13" s="40">
        <f t="shared" si="6"/>
        <v>0</v>
      </c>
      <c r="Z13" s="41"/>
      <c r="AA13" s="41"/>
      <c r="AB13" s="41"/>
      <c r="AC13" s="41"/>
      <c r="AD13" s="41"/>
      <c r="AE13" s="41">
        <f t="shared" si="8"/>
        <v>0</v>
      </c>
      <c r="AF13" s="41"/>
      <c r="AG13" s="41"/>
      <c r="AH13" s="41">
        <f t="shared" si="9"/>
        <v>0</v>
      </c>
      <c r="AI13" s="41"/>
      <c r="AJ13" s="41"/>
      <c r="AK13" s="41">
        <f t="shared" si="10"/>
        <v>0</v>
      </c>
      <c r="AL13" s="41"/>
      <c r="AM13" s="41"/>
      <c r="AN13" s="41">
        <f>AO13+AP13</f>
        <v>600</v>
      </c>
      <c r="AO13" s="41"/>
      <c r="AP13" s="41">
        <v>600</v>
      </c>
      <c r="AQ13" s="41">
        <f t="shared" si="12"/>
        <v>0</v>
      </c>
      <c r="AR13" s="41"/>
      <c r="AS13" s="41"/>
      <c r="AT13" s="41">
        <f t="shared" si="13"/>
        <v>0</v>
      </c>
      <c r="AU13" s="41"/>
      <c r="AV13" s="41"/>
    </row>
    <row r="14" spans="1:48" ht="45" customHeight="1">
      <c r="A14" s="35" t="s">
        <v>19</v>
      </c>
      <c r="B14" s="40">
        <f t="shared" si="0"/>
        <v>6200</v>
      </c>
      <c r="C14" s="41">
        <v>6200</v>
      </c>
      <c r="D14" s="41"/>
      <c r="E14" s="40">
        <f t="shared" si="1"/>
        <v>2500</v>
      </c>
      <c r="F14" s="41">
        <v>2250</v>
      </c>
      <c r="G14" s="41">
        <v>250</v>
      </c>
      <c r="H14" s="68">
        <f t="shared" si="7"/>
        <v>11540</v>
      </c>
      <c r="I14" s="41">
        <v>11540</v>
      </c>
      <c r="J14" s="41">
        <v>4616</v>
      </c>
      <c r="K14" s="41">
        <v>6924</v>
      </c>
      <c r="L14" s="41"/>
      <c r="M14" s="40">
        <f t="shared" si="2"/>
        <v>2000</v>
      </c>
      <c r="N14" s="41">
        <v>1840</v>
      </c>
      <c r="O14" s="41">
        <v>160</v>
      </c>
      <c r="P14" s="40">
        <f t="shared" si="3"/>
        <v>0</v>
      </c>
      <c r="Q14" s="41"/>
      <c r="R14" s="41"/>
      <c r="S14" s="40">
        <f t="shared" si="4"/>
        <v>2709</v>
      </c>
      <c r="T14" s="41">
        <v>2709</v>
      </c>
      <c r="U14" s="41"/>
      <c r="V14" s="40">
        <f t="shared" si="5"/>
        <v>0</v>
      </c>
      <c r="W14" s="41"/>
      <c r="X14" s="41"/>
      <c r="Y14" s="40">
        <f t="shared" si="6"/>
        <v>0</v>
      </c>
      <c r="Z14" s="41"/>
      <c r="AA14" s="41"/>
      <c r="AB14" s="41"/>
      <c r="AC14" s="41"/>
      <c r="AD14" s="41"/>
      <c r="AE14" s="41">
        <f t="shared" si="8"/>
        <v>0</v>
      </c>
      <c r="AF14" s="41"/>
      <c r="AG14" s="41"/>
      <c r="AH14" s="41">
        <f t="shared" si="9"/>
        <v>0</v>
      </c>
      <c r="AI14" s="41"/>
      <c r="AJ14" s="41"/>
      <c r="AK14" s="41">
        <f t="shared" si="10"/>
        <v>0</v>
      </c>
      <c r="AL14" s="41"/>
      <c r="AM14" s="41"/>
      <c r="AN14" s="41">
        <f t="shared" si="11"/>
        <v>0</v>
      </c>
      <c r="AO14" s="41"/>
      <c r="AP14" s="41"/>
      <c r="AQ14" s="41">
        <f t="shared" si="12"/>
        <v>0</v>
      </c>
      <c r="AR14" s="41"/>
      <c r="AS14" s="41"/>
      <c r="AT14" s="41">
        <f t="shared" si="13"/>
        <v>0</v>
      </c>
      <c r="AU14" s="41"/>
      <c r="AV14" s="41"/>
    </row>
    <row r="15" spans="1:48" ht="45" customHeight="1">
      <c r="A15" s="35" t="s">
        <v>20</v>
      </c>
      <c r="B15" s="40">
        <f t="shared" si="0"/>
        <v>0</v>
      </c>
      <c r="C15" s="41"/>
      <c r="D15" s="41"/>
      <c r="E15" s="40">
        <f t="shared" si="1"/>
        <v>0</v>
      </c>
      <c r="F15" s="41"/>
      <c r="G15" s="41"/>
      <c r="H15" s="68">
        <f t="shared" si="7"/>
        <v>604</v>
      </c>
      <c r="I15" s="41">
        <f>420+184</f>
        <v>604</v>
      </c>
      <c r="J15" s="41">
        <v>242</v>
      </c>
      <c r="K15" s="41">
        <v>362</v>
      </c>
      <c r="L15" s="41"/>
      <c r="M15" s="40">
        <f t="shared" si="2"/>
        <v>350</v>
      </c>
      <c r="N15" s="41">
        <v>348</v>
      </c>
      <c r="O15" s="41">
        <v>2</v>
      </c>
      <c r="P15" s="40">
        <f t="shared" si="3"/>
        <v>0</v>
      </c>
      <c r="Q15" s="41"/>
      <c r="R15" s="41"/>
      <c r="S15" s="40">
        <f t="shared" si="4"/>
        <v>0</v>
      </c>
      <c r="T15" s="41"/>
      <c r="U15" s="41"/>
      <c r="V15" s="40">
        <f t="shared" si="5"/>
        <v>0</v>
      </c>
      <c r="W15" s="41"/>
      <c r="X15" s="41"/>
      <c r="Y15" s="40">
        <f t="shared" si="6"/>
        <v>0</v>
      </c>
      <c r="Z15" s="41"/>
      <c r="AA15" s="41"/>
      <c r="AB15" s="41"/>
      <c r="AC15" s="41"/>
      <c r="AD15" s="41"/>
      <c r="AE15" s="41">
        <f t="shared" si="8"/>
        <v>0</v>
      </c>
      <c r="AF15" s="41"/>
      <c r="AG15" s="41"/>
      <c r="AH15" s="41">
        <f t="shared" si="9"/>
        <v>0</v>
      </c>
      <c r="AI15" s="41"/>
      <c r="AJ15" s="41"/>
      <c r="AK15" s="41">
        <f t="shared" si="10"/>
        <v>0</v>
      </c>
      <c r="AL15" s="41"/>
      <c r="AM15" s="41"/>
      <c r="AN15" s="41">
        <f t="shared" si="11"/>
        <v>0</v>
      </c>
      <c r="AO15" s="41"/>
      <c r="AP15" s="41"/>
      <c r="AQ15" s="41">
        <f t="shared" si="12"/>
        <v>0</v>
      </c>
      <c r="AR15" s="41"/>
      <c r="AS15" s="41"/>
      <c r="AT15" s="41">
        <f t="shared" si="13"/>
        <v>0</v>
      </c>
      <c r="AU15" s="41"/>
      <c r="AV15" s="41"/>
    </row>
    <row r="16" spans="1:48" ht="45" customHeight="1">
      <c r="A16" s="35" t="s">
        <v>21</v>
      </c>
      <c r="B16" s="40">
        <f>C16+D16</f>
        <v>1500</v>
      </c>
      <c r="C16" s="41">
        <f>2000-350-250</f>
        <v>1400</v>
      </c>
      <c r="D16" s="41">
        <v>100</v>
      </c>
      <c r="E16" s="40">
        <f t="shared" si="1"/>
        <v>0</v>
      </c>
      <c r="F16" s="41"/>
      <c r="G16" s="41"/>
      <c r="H16" s="68">
        <f t="shared" si="7"/>
        <v>13158</v>
      </c>
      <c r="I16" s="40">
        <f>13158-1000</f>
        <v>12158</v>
      </c>
      <c r="J16" s="40">
        <v>4863</v>
      </c>
      <c r="K16" s="40">
        <v>7295</v>
      </c>
      <c r="L16" s="41">
        <v>1000</v>
      </c>
      <c r="M16" s="40">
        <f t="shared" si="2"/>
        <v>971</v>
      </c>
      <c r="N16" s="41">
        <f>971-40</f>
        <v>931</v>
      </c>
      <c r="O16" s="41">
        <v>40</v>
      </c>
      <c r="P16" s="40">
        <f t="shared" si="3"/>
        <v>0</v>
      </c>
      <c r="Q16" s="41"/>
      <c r="R16" s="41"/>
      <c r="S16" s="40">
        <f t="shared" si="4"/>
        <v>2149</v>
      </c>
      <c r="T16" s="41">
        <f>2149</f>
        <v>2149</v>
      </c>
      <c r="U16" s="41"/>
      <c r="V16" s="40">
        <f t="shared" si="5"/>
        <v>0</v>
      </c>
      <c r="W16" s="41"/>
      <c r="X16" s="41"/>
      <c r="Y16" s="40">
        <f t="shared" si="6"/>
        <v>0</v>
      </c>
      <c r="Z16" s="41"/>
      <c r="AA16" s="41"/>
      <c r="AB16" s="41"/>
      <c r="AC16" s="41"/>
      <c r="AD16" s="41"/>
      <c r="AE16" s="41">
        <f t="shared" si="8"/>
        <v>0</v>
      </c>
      <c r="AF16" s="41"/>
      <c r="AG16" s="41"/>
      <c r="AH16" s="41">
        <f t="shared" si="9"/>
        <v>0</v>
      </c>
      <c r="AI16" s="41"/>
      <c r="AJ16" s="41"/>
      <c r="AK16" s="41">
        <f t="shared" si="10"/>
        <v>0</v>
      </c>
      <c r="AL16" s="41"/>
      <c r="AM16" s="41"/>
      <c r="AN16" s="41">
        <f t="shared" si="11"/>
        <v>0</v>
      </c>
      <c r="AO16" s="41"/>
      <c r="AP16" s="41"/>
      <c r="AQ16" s="41">
        <f t="shared" si="12"/>
        <v>0</v>
      </c>
      <c r="AR16" s="41"/>
      <c r="AS16" s="41"/>
      <c r="AT16" s="41">
        <f t="shared" si="13"/>
        <v>0</v>
      </c>
      <c r="AU16" s="41"/>
      <c r="AV16" s="41"/>
    </row>
    <row r="17" spans="1:48" ht="45" customHeight="1">
      <c r="A17" s="35" t="s">
        <v>22</v>
      </c>
      <c r="B17" s="40">
        <f t="shared" si="0"/>
        <v>0</v>
      </c>
      <c r="C17" s="41"/>
      <c r="D17" s="41"/>
      <c r="E17" s="40">
        <f t="shared" si="1"/>
        <v>0</v>
      </c>
      <c r="F17" s="41"/>
      <c r="G17" s="41"/>
      <c r="H17" s="68">
        <f t="shared" si="7"/>
        <v>0</v>
      </c>
      <c r="I17" s="41"/>
      <c r="J17" s="41"/>
      <c r="K17" s="41"/>
      <c r="L17" s="41"/>
      <c r="M17" s="40">
        <f t="shared" si="2"/>
        <v>246</v>
      </c>
      <c r="N17" s="41">
        <v>246</v>
      </c>
      <c r="O17" s="41"/>
      <c r="P17" s="40">
        <f t="shared" si="3"/>
        <v>0</v>
      </c>
      <c r="Q17" s="41"/>
      <c r="R17" s="41"/>
      <c r="S17" s="40">
        <f t="shared" si="4"/>
        <v>0</v>
      </c>
      <c r="T17" s="41"/>
      <c r="U17" s="41"/>
      <c r="V17" s="40">
        <f t="shared" si="5"/>
        <v>0</v>
      </c>
      <c r="W17" s="41"/>
      <c r="X17" s="41"/>
      <c r="Y17" s="40">
        <f t="shared" si="6"/>
        <v>0</v>
      </c>
      <c r="Z17" s="41"/>
      <c r="AA17" s="41"/>
      <c r="AB17" s="41"/>
      <c r="AC17" s="41"/>
      <c r="AD17" s="41"/>
      <c r="AE17" s="41">
        <f t="shared" si="8"/>
        <v>0</v>
      </c>
      <c r="AF17" s="41"/>
      <c r="AG17" s="41"/>
      <c r="AH17" s="41">
        <f t="shared" si="9"/>
        <v>0</v>
      </c>
      <c r="AI17" s="41"/>
      <c r="AJ17" s="41"/>
      <c r="AK17" s="41">
        <f t="shared" si="10"/>
        <v>0</v>
      </c>
      <c r="AL17" s="41"/>
      <c r="AM17" s="41"/>
      <c r="AN17" s="41">
        <f t="shared" si="11"/>
        <v>0</v>
      </c>
      <c r="AO17" s="41"/>
      <c r="AP17" s="41"/>
      <c r="AQ17" s="41">
        <f t="shared" si="12"/>
        <v>0</v>
      </c>
      <c r="AR17" s="41"/>
      <c r="AS17" s="41"/>
      <c r="AT17" s="41">
        <f t="shared" si="13"/>
        <v>0</v>
      </c>
      <c r="AU17" s="41"/>
      <c r="AV17" s="41"/>
    </row>
    <row r="18" spans="1:48" ht="45" customHeight="1">
      <c r="A18" s="35" t="s">
        <v>23</v>
      </c>
      <c r="B18" s="40">
        <f t="shared" si="0"/>
        <v>0</v>
      </c>
      <c r="C18" s="41"/>
      <c r="D18" s="41"/>
      <c r="E18" s="40">
        <f t="shared" si="1"/>
        <v>0</v>
      </c>
      <c r="F18" s="41"/>
      <c r="G18" s="41"/>
      <c r="H18" s="68">
        <f t="shared" si="7"/>
        <v>686</v>
      </c>
      <c r="I18" s="41">
        <v>686</v>
      </c>
      <c r="J18" s="41">
        <v>274</v>
      </c>
      <c r="K18" s="41">
        <v>412</v>
      </c>
      <c r="L18" s="41"/>
      <c r="M18" s="40">
        <f t="shared" si="2"/>
        <v>300</v>
      </c>
      <c r="N18" s="41">
        <v>297</v>
      </c>
      <c r="O18" s="41">
        <v>3</v>
      </c>
      <c r="P18" s="40">
        <f t="shared" si="3"/>
        <v>0</v>
      </c>
      <c r="Q18" s="41"/>
      <c r="R18" s="41"/>
      <c r="S18" s="40">
        <f t="shared" si="4"/>
        <v>0</v>
      </c>
      <c r="T18" s="41"/>
      <c r="U18" s="41"/>
      <c r="V18" s="40">
        <f t="shared" si="5"/>
        <v>0</v>
      </c>
      <c r="W18" s="41"/>
      <c r="X18" s="41"/>
      <c r="Y18" s="40">
        <f t="shared" si="6"/>
        <v>0</v>
      </c>
      <c r="Z18" s="41"/>
      <c r="AA18" s="41"/>
      <c r="AB18" s="41"/>
      <c r="AC18" s="41"/>
      <c r="AD18" s="41"/>
      <c r="AE18" s="41">
        <f t="shared" si="8"/>
        <v>0</v>
      </c>
      <c r="AF18" s="41"/>
      <c r="AG18" s="41"/>
      <c r="AH18" s="41">
        <f t="shared" si="9"/>
        <v>0</v>
      </c>
      <c r="AI18" s="41"/>
      <c r="AJ18" s="41"/>
      <c r="AK18" s="41">
        <f t="shared" si="10"/>
        <v>0</v>
      </c>
      <c r="AL18" s="41"/>
      <c r="AM18" s="41"/>
      <c r="AN18" s="41">
        <f t="shared" si="11"/>
        <v>0</v>
      </c>
      <c r="AO18" s="41"/>
      <c r="AP18" s="41"/>
      <c r="AQ18" s="41">
        <f t="shared" si="12"/>
        <v>0</v>
      </c>
      <c r="AR18" s="41"/>
      <c r="AS18" s="41"/>
      <c r="AT18" s="41">
        <f t="shared" si="13"/>
        <v>0</v>
      </c>
      <c r="AU18" s="41"/>
      <c r="AV18" s="41"/>
    </row>
    <row r="19" spans="1:48" ht="45" customHeight="1">
      <c r="A19" s="35" t="s">
        <v>24</v>
      </c>
      <c r="B19" s="40">
        <f>C19+D19</f>
        <v>4500</v>
      </c>
      <c r="C19" s="41">
        <v>4410</v>
      </c>
      <c r="D19" s="41">
        <v>90</v>
      </c>
      <c r="E19" s="40">
        <f t="shared" si="1"/>
        <v>0</v>
      </c>
      <c r="F19" s="41"/>
      <c r="G19" s="41"/>
      <c r="H19" s="68">
        <f t="shared" si="7"/>
        <v>898</v>
      </c>
      <c r="I19" s="41">
        <v>898</v>
      </c>
      <c r="J19" s="41">
        <v>359</v>
      </c>
      <c r="K19" s="41">
        <v>539</v>
      </c>
      <c r="L19" s="41"/>
      <c r="M19" s="40">
        <f t="shared" si="2"/>
        <v>1400</v>
      </c>
      <c r="N19" s="41">
        <v>1400</v>
      </c>
      <c r="O19" s="41"/>
      <c r="P19" s="40">
        <f t="shared" si="3"/>
        <v>0</v>
      </c>
      <c r="Q19" s="41"/>
      <c r="R19" s="41"/>
      <c r="S19" s="40">
        <f t="shared" si="4"/>
        <v>0</v>
      </c>
      <c r="T19" s="41"/>
      <c r="U19" s="41"/>
      <c r="V19" s="40">
        <f t="shared" si="5"/>
        <v>0</v>
      </c>
      <c r="W19" s="41"/>
      <c r="X19" s="41"/>
      <c r="Y19" s="40">
        <f t="shared" si="6"/>
        <v>0</v>
      </c>
      <c r="Z19" s="41"/>
      <c r="AA19" s="41"/>
      <c r="AB19" s="41"/>
      <c r="AC19" s="41"/>
      <c r="AD19" s="41"/>
      <c r="AE19" s="41">
        <f t="shared" si="8"/>
        <v>0</v>
      </c>
      <c r="AF19" s="41"/>
      <c r="AG19" s="41"/>
      <c r="AH19" s="41">
        <f t="shared" si="9"/>
        <v>0</v>
      </c>
      <c r="AI19" s="41"/>
      <c r="AJ19" s="41"/>
      <c r="AK19" s="41">
        <f t="shared" si="10"/>
        <v>0</v>
      </c>
      <c r="AL19" s="41"/>
      <c r="AM19" s="41"/>
      <c r="AN19" s="41">
        <f t="shared" si="11"/>
        <v>0</v>
      </c>
      <c r="AO19" s="41"/>
      <c r="AP19" s="41"/>
      <c r="AQ19" s="41">
        <f t="shared" si="12"/>
        <v>0</v>
      </c>
      <c r="AR19" s="41"/>
      <c r="AS19" s="41"/>
      <c r="AT19" s="41">
        <f t="shared" si="13"/>
        <v>0</v>
      </c>
      <c r="AU19" s="41"/>
      <c r="AV19" s="41"/>
    </row>
    <row r="20" spans="1:48" ht="45" customHeight="1">
      <c r="A20" s="35" t="s">
        <v>25</v>
      </c>
      <c r="B20" s="40">
        <f t="shared" si="0"/>
        <v>0</v>
      </c>
      <c r="C20" s="41"/>
      <c r="D20" s="41"/>
      <c r="E20" s="40">
        <f t="shared" si="1"/>
        <v>0</v>
      </c>
      <c r="F20" s="41"/>
      <c r="G20" s="41"/>
      <c r="H20" s="68">
        <f t="shared" si="7"/>
        <v>0</v>
      </c>
      <c r="I20" s="41"/>
      <c r="J20" s="41"/>
      <c r="K20" s="41"/>
      <c r="L20" s="41"/>
      <c r="M20" s="40">
        <f t="shared" si="2"/>
        <v>500</v>
      </c>
      <c r="N20" s="41">
        <v>500</v>
      </c>
      <c r="O20" s="41"/>
      <c r="P20" s="40">
        <f t="shared" si="3"/>
        <v>0</v>
      </c>
      <c r="Q20" s="41"/>
      <c r="R20" s="41"/>
      <c r="S20" s="40">
        <f t="shared" si="4"/>
        <v>0</v>
      </c>
      <c r="T20" s="41"/>
      <c r="U20" s="41"/>
      <c r="V20" s="40">
        <f t="shared" si="5"/>
        <v>0</v>
      </c>
      <c r="W20" s="41"/>
      <c r="X20" s="41"/>
      <c r="Y20" s="40">
        <f t="shared" si="6"/>
        <v>0</v>
      </c>
      <c r="Z20" s="41"/>
      <c r="AA20" s="41"/>
      <c r="AB20" s="41"/>
      <c r="AC20" s="41"/>
      <c r="AD20" s="41"/>
      <c r="AE20" s="41">
        <f t="shared" si="8"/>
        <v>0</v>
      </c>
      <c r="AF20" s="41"/>
      <c r="AG20" s="41"/>
      <c r="AH20" s="41">
        <f t="shared" si="9"/>
        <v>0</v>
      </c>
      <c r="AI20" s="41"/>
      <c r="AJ20" s="41"/>
      <c r="AK20" s="41">
        <f t="shared" si="10"/>
        <v>0</v>
      </c>
      <c r="AL20" s="41"/>
      <c r="AM20" s="41"/>
      <c r="AN20" s="41">
        <f t="shared" si="11"/>
        <v>0</v>
      </c>
      <c r="AO20" s="41"/>
      <c r="AP20" s="41"/>
      <c r="AQ20" s="41">
        <f t="shared" si="12"/>
        <v>0</v>
      </c>
      <c r="AR20" s="41"/>
      <c r="AS20" s="41"/>
      <c r="AT20" s="41">
        <f t="shared" si="13"/>
        <v>0</v>
      </c>
      <c r="AU20" s="41"/>
      <c r="AV20" s="41"/>
    </row>
    <row r="21" spans="1:48" ht="45" customHeight="1">
      <c r="A21" s="35" t="s">
        <v>26</v>
      </c>
      <c r="B21" s="40">
        <f t="shared" si="0"/>
        <v>500</v>
      </c>
      <c r="C21" s="41">
        <v>500</v>
      </c>
      <c r="D21" s="41"/>
      <c r="E21" s="40">
        <f t="shared" si="1"/>
        <v>0</v>
      </c>
      <c r="F21" s="41"/>
      <c r="G21" s="41"/>
      <c r="H21" s="68">
        <f t="shared" si="7"/>
        <v>1247</v>
      </c>
      <c r="I21" s="41">
        <v>1247</v>
      </c>
      <c r="J21" s="41">
        <v>499</v>
      </c>
      <c r="K21" s="41">
        <v>748</v>
      </c>
      <c r="L21" s="41"/>
      <c r="M21" s="40">
        <f t="shared" si="2"/>
        <v>450</v>
      </c>
      <c r="N21" s="41">
        <v>450</v>
      </c>
      <c r="O21" s="41"/>
      <c r="P21" s="40">
        <f t="shared" si="3"/>
        <v>0</v>
      </c>
      <c r="Q21" s="41"/>
      <c r="R21" s="41"/>
      <c r="S21" s="40">
        <f t="shared" si="4"/>
        <v>0</v>
      </c>
      <c r="T21" s="41"/>
      <c r="U21" s="41"/>
      <c r="V21" s="40">
        <f t="shared" si="5"/>
        <v>0</v>
      </c>
      <c r="W21" s="41"/>
      <c r="X21" s="41"/>
      <c r="Y21" s="40">
        <f t="shared" si="6"/>
        <v>0</v>
      </c>
      <c r="Z21" s="41"/>
      <c r="AA21" s="41"/>
      <c r="AB21" s="41"/>
      <c r="AC21" s="41"/>
      <c r="AD21" s="41"/>
      <c r="AE21" s="41">
        <f t="shared" si="8"/>
        <v>0</v>
      </c>
      <c r="AF21" s="41"/>
      <c r="AG21" s="41"/>
      <c r="AH21" s="41">
        <f t="shared" si="9"/>
        <v>0</v>
      </c>
      <c r="AI21" s="41"/>
      <c r="AJ21" s="41"/>
      <c r="AK21" s="41">
        <f t="shared" si="10"/>
        <v>0</v>
      </c>
      <c r="AL21" s="41"/>
      <c r="AM21" s="41"/>
      <c r="AN21" s="41">
        <f t="shared" si="11"/>
        <v>0</v>
      </c>
      <c r="AO21" s="41"/>
      <c r="AP21" s="41"/>
      <c r="AQ21" s="41">
        <f t="shared" si="12"/>
        <v>0</v>
      </c>
      <c r="AR21" s="41"/>
      <c r="AS21" s="41"/>
      <c r="AT21" s="41">
        <f t="shared" si="13"/>
        <v>0</v>
      </c>
      <c r="AU21" s="41"/>
      <c r="AV21" s="41"/>
    </row>
    <row r="22" spans="1:48" ht="45" customHeight="1">
      <c r="A22" s="35" t="s">
        <v>27</v>
      </c>
      <c r="B22" s="40">
        <f>C22+D22</f>
        <v>600</v>
      </c>
      <c r="C22" s="41">
        <v>600</v>
      </c>
      <c r="D22" s="41"/>
      <c r="E22" s="40">
        <f t="shared" si="1"/>
        <v>0</v>
      </c>
      <c r="F22" s="41"/>
      <c r="G22" s="41"/>
      <c r="H22" s="68">
        <f t="shared" si="7"/>
        <v>4655</v>
      </c>
      <c r="I22" s="41">
        <f>1389+1192</f>
        <v>2581</v>
      </c>
      <c r="J22" s="41">
        <v>1032</v>
      </c>
      <c r="K22" s="41">
        <v>1549</v>
      </c>
      <c r="L22" s="41">
        <f>1847+227</f>
        <v>2074</v>
      </c>
      <c r="M22" s="40">
        <f t="shared" si="2"/>
        <v>500</v>
      </c>
      <c r="N22" s="41">
        <v>470</v>
      </c>
      <c r="O22" s="41">
        <v>30</v>
      </c>
      <c r="P22" s="40">
        <f t="shared" si="3"/>
        <v>0</v>
      </c>
      <c r="Q22" s="41"/>
      <c r="R22" s="41"/>
      <c r="S22" s="40">
        <f t="shared" si="4"/>
        <v>0</v>
      </c>
      <c r="T22" s="41"/>
      <c r="U22" s="41"/>
      <c r="V22" s="40">
        <f t="shared" si="5"/>
        <v>0</v>
      </c>
      <c r="W22" s="41"/>
      <c r="X22" s="41"/>
      <c r="Y22" s="40">
        <f t="shared" si="6"/>
        <v>0</v>
      </c>
      <c r="Z22" s="41"/>
      <c r="AA22" s="41"/>
      <c r="AB22" s="41"/>
      <c r="AC22" s="41"/>
      <c r="AD22" s="41"/>
      <c r="AE22" s="41">
        <f t="shared" si="8"/>
        <v>0</v>
      </c>
      <c r="AF22" s="41"/>
      <c r="AG22" s="41"/>
      <c r="AH22" s="41">
        <f t="shared" si="9"/>
        <v>0</v>
      </c>
      <c r="AI22" s="41"/>
      <c r="AJ22" s="41"/>
      <c r="AK22" s="41">
        <f t="shared" si="10"/>
        <v>0</v>
      </c>
      <c r="AL22" s="41"/>
      <c r="AM22" s="41"/>
      <c r="AN22" s="41">
        <f t="shared" si="11"/>
        <v>0</v>
      </c>
      <c r="AO22" s="41"/>
      <c r="AP22" s="41"/>
      <c r="AQ22" s="41">
        <f t="shared" si="12"/>
        <v>0</v>
      </c>
      <c r="AR22" s="41"/>
      <c r="AS22" s="41"/>
      <c r="AT22" s="41">
        <f t="shared" si="13"/>
        <v>0</v>
      </c>
      <c r="AU22" s="41"/>
      <c r="AV22" s="41"/>
    </row>
    <row r="23" spans="1:48" ht="45" customHeight="1">
      <c r="A23" s="35" t="s">
        <v>28</v>
      </c>
      <c r="B23" s="40">
        <f t="shared" si="0"/>
        <v>0</v>
      </c>
      <c r="C23" s="41"/>
      <c r="D23" s="41"/>
      <c r="E23" s="40">
        <f t="shared" si="1"/>
        <v>0</v>
      </c>
      <c r="F23" s="41"/>
      <c r="G23" s="41"/>
      <c r="H23" s="68">
        <f t="shared" si="7"/>
        <v>1486</v>
      </c>
      <c r="I23" s="41">
        <f>1033+453</f>
        <v>1486</v>
      </c>
      <c r="J23" s="41">
        <v>594</v>
      </c>
      <c r="K23" s="41">
        <v>892</v>
      </c>
      <c r="L23" s="41"/>
      <c r="M23" s="40">
        <f t="shared" si="2"/>
        <v>550</v>
      </c>
      <c r="N23" s="41">
        <v>550</v>
      </c>
      <c r="O23" s="41"/>
      <c r="P23" s="40">
        <f t="shared" si="3"/>
        <v>0</v>
      </c>
      <c r="Q23" s="41"/>
      <c r="R23" s="41"/>
      <c r="S23" s="40">
        <f t="shared" si="4"/>
        <v>0</v>
      </c>
      <c r="T23" s="41"/>
      <c r="U23" s="41"/>
      <c r="V23" s="40">
        <f t="shared" si="5"/>
        <v>0</v>
      </c>
      <c r="W23" s="41"/>
      <c r="X23" s="41"/>
      <c r="Y23" s="40">
        <f t="shared" si="6"/>
        <v>0</v>
      </c>
      <c r="Z23" s="41"/>
      <c r="AA23" s="41"/>
      <c r="AB23" s="41"/>
      <c r="AC23" s="41"/>
      <c r="AD23" s="41"/>
      <c r="AE23" s="41">
        <f t="shared" si="8"/>
        <v>0</v>
      </c>
      <c r="AF23" s="41"/>
      <c r="AG23" s="41"/>
      <c r="AH23" s="41">
        <f t="shared" si="9"/>
        <v>0</v>
      </c>
      <c r="AI23" s="41"/>
      <c r="AJ23" s="41"/>
      <c r="AK23" s="41">
        <f t="shared" si="10"/>
        <v>0</v>
      </c>
      <c r="AL23" s="41"/>
      <c r="AM23" s="41"/>
      <c r="AN23" s="41">
        <f t="shared" si="11"/>
        <v>0</v>
      </c>
      <c r="AO23" s="41"/>
      <c r="AP23" s="41"/>
      <c r="AQ23" s="41">
        <f t="shared" si="12"/>
        <v>0</v>
      </c>
      <c r="AR23" s="41"/>
      <c r="AS23" s="41"/>
      <c r="AT23" s="41">
        <f t="shared" si="13"/>
        <v>0</v>
      </c>
      <c r="AU23" s="41"/>
      <c r="AV23" s="41"/>
    </row>
    <row r="24" spans="1:48" ht="45" customHeight="1">
      <c r="A24" s="35" t="s">
        <v>29</v>
      </c>
      <c r="B24" s="40">
        <f t="shared" si="0"/>
        <v>0</v>
      </c>
      <c r="C24" s="41"/>
      <c r="D24" s="41"/>
      <c r="E24" s="40">
        <f t="shared" si="1"/>
        <v>0</v>
      </c>
      <c r="F24" s="41"/>
      <c r="G24" s="41"/>
      <c r="H24" s="68">
        <f t="shared" si="7"/>
        <v>1668</v>
      </c>
      <c r="I24" s="41">
        <v>1668</v>
      </c>
      <c r="J24" s="41">
        <v>667</v>
      </c>
      <c r="K24" s="41">
        <v>1001</v>
      </c>
      <c r="L24" s="41"/>
      <c r="M24" s="40">
        <f t="shared" si="2"/>
        <v>380</v>
      </c>
      <c r="N24" s="41">
        <v>380</v>
      </c>
      <c r="O24" s="41"/>
      <c r="P24" s="40">
        <f t="shared" si="3"/>
        <v>0</v>
      </c>
      <c r="Q24" s="41"/>
      <c r="R24" s="41"/>
      <c r="S24" s="40">
        <f t="shared" si="4"/>
        <v>0</v>
      </c>
      <c r="T24" s="41"/>
      <c r="U24" s="41"/>
      <c r="V24" s="40">
        <f t="shared" si="5"/>
        <v>0</v>
      </c>
      <c r="W24" s="41"/>
      <c r="X24" s="41"/>
      <c r="Y24" s="40">
        <f t="shared" si="6"/>
        <v>0</v>
      </c>
      <c r="Z24" s="41"/>
      <c r="AA24" s="41"/>
      <c r="AB24" s="41"/>
      <c r="AC24" s="41"/>
      <c r="AD24" s="41"/>
      <c r="AE24" s="41">
        <f t="shared" si="8"/>
        <v>0</v>
      </c>
      <c r="AF24" s="41"/>
      <c r="AG24" s="41"/>
      <c r="AH24" s="41">
        <f t="shared" si="9"/>
        <v>0</v>
      </c>
      <c r="AI24" s="41"/>
      <c r="AJ24" s="41"/>
      <c r="AK24" s="41">
        <f t="shared" si="10"/>
        <v>0</v>
      </c>
      <c r="AL24" s="41"/>
      <c r="AM24" s="41"/>
      <c r="AN24" s="41">
        <f t="shared" si="11"/>
        <v>0</v>
      </c>
      <c r="AO24" s="41"/>
      <c r="AP24" s="41"/>
      <c r="AQ24" s="41">
        <f t="shared" si="12"/>
        <v>0</v>
      </c>
      <c r="AR24" s="41"/>
      <c r="AS24" s="41"/>
      <c r="AT24" s="41">
        <f t="shared" si="13"/>
        <v>0</v>
      </c>
      <c r="AU24" s="41"/>
      <c r="AV24" s="41"/>
    </row>
    <row r="25" spans="1:48" ht="45" customHeight="1">
      <c r="A25" s="35" t="s">
        <v>30</v>
      </c>
      <c r="B25" s="40">
        <f t="shared" si="0"/>
        <v>0</v>
      </c>
      <c r="C25" s="41"/>
      <c r="D25" s="41"/>
      <c r="E25" s="40">
        <f t="shared" si="1"/>
        <v>0</v>
      </c>
      <c r="F25" s="41"/>
      <c r="G25" s="41"/>
      <c r="H25" s="68">
        <f t="shared" si="7"/>
        <v>430</v>
      </c>
      <c r="I25" s="41">
        <v>430</v>
      </c>
      <c r="J25" s="41">
        <v>172</v>
      </c>
      <c r="K25" s="41">
        <v>258</v>
      </c>
      <c r="L25" s="41"/>
      <c r="M25" s="40">
        <f t="shared" si="2"/>
        <v>700</v>
      </c>
      <c r="N25" s="41">
        <v>686</v>
      </c>
      <c r="O25" s="41">
        <v>14</v>
      </c>
      <c r="P25" s="40">
        <f t="shared" si="3"/>
        <v>0</v>
      </c>
      <c r="Q25" s="41"/>
      <c r="R25" s="41"/>
      <c r="S25" s="40">
        <f t="shared" si="4"/>
        <v>0</v>
      </c>
      <c r="T25" s="41"/>
      <c r="U25" s="41"/>
      <c r="V25" s="40">
        <f t="shared" si="5"/>
        <v>0</v>
      </c>
      <c r="W25" s="41"/>
      <c r="X25" s="41"/>
      <c r="Y25" s="40">
        <f t="shared" si="6"/>
        <v>0</v>
      </c>
      <c r="Z25" s="41"/>
      <c r="AA25" s="41"/>
      <c r="AB25" s="41"/>
      <c r="AC25" s="41"/>
      <c r="AD25" s="41"/>
      <c r="AE25" s="41">
        <f t="shared" si="8"/>
        <v>0</v>
      </c>
      <c r="AF25" s="41"/>
      <c r="AG25" s="41"/>
      <c r="AH25" s="41">
        <f t="shared" si="9"/>
        <v>0</v>
      </c>
      <c r="AI25" s="41"/>
      <c r="AJ25" s="41"/>
      <c r="AK25" s="41">
        <f t="shared" si="10"/>
        <v>0</v>
      </c>
      <c r="AL25" s="41"/>
      <c r="AM25" s="41"/>
      <c r="AN25" s="41">
        <f t="shared" si="11"/>
        <v>0</v>
      </c>
      <c r="AO25" s="41"/>
      <c r="AP25" s="41"/>
      <c r="AQ25" s="41">
        <f t="shared" si="12"/>
        <v>0</v>
      </c>
      <c r="AR25" s="41"/>
      <c r="AS25" s="41"/>
      <c r="AT25" s="41">
        <f t="shared" si="13"/>
        <v>0</v>
      </c>
      <c r="AU25" s="41"/>
      <c r="AV25" s="41"/>
    </row>
    <row r="26" spans="1:48" ht="45" customHeight="1">
      <c r="A26" s="35" t="s">
        <v>31</v>
      </c>
      <c r="B26" s="40">
        <f t="shared" si="0"/>
        <v>1300</v>
      </c>
      <c r="C26" s="41">
        <v>1300</v>
      </c>
      <c r="D26" s="41"/>
      <c r="E26" s="40">
        <f t="shared" si="1"/>
        <v>0</v>
      </c>
      <c r="F26" s="41"/>
      <c r="G26" s="41"/>
      <c r="H26" s="68">
        <f t="shared" si="7"/>
        <v>1379</v>
      </c>
      <c r="I26" s="41">
        <v>1080</v>
      </c>
      <c r="J26" s="41">
        <v>432</v>
      </c>
      <c r="K26" s="41">
        <v>648</v>
      </c>
      <c r="L26" s="41">
        <f>246+53</f>
        <v>299</v>
      </c>
      <c r="M26" s="40">
        <f t="shared" si="2"/>
        <v>1378</v>
      </c>
      <c r="N26" s="41">
        <v>1366</v>
      </c>
      <c r="O26" s="41">
        <v>12</v>
      </c>
      <c r="P26" s="40">
        <f t="shared" si="3"/>
        <v>0</v>
      </c>
      <c r="Q26" s="41"/>
      <c r="R26" s="41"/>
      <c r="S26" s="40">
        <f t="shared" si="4"/>
        <v>0</v>
      </c>
      <c r="T26" s="41"/>
      <c r="U26" s="41"/>
      <c r="V26" s="40">
        <f t="shared" si="5"/>
        <v>0</v>
      </c>
      <c r="W26" s="41"/>
      <c r="X26" s="41"/>
      <c r="Y26" s="40">
        <f t="shared" si="6"/>
        <v>0</v>
      </c>
      <c r="Z26" s="41"/>
      <c r="AA26" s="41"/>
      <c r="AB26" s="41"/>
      <c r="AC26" s="41"/>
      <c r="AD26" s="41"/>
      <c r="AE26" s="41">
        <f t="shared" si="8"/>
        <v>0</v>
      </c>
      <c r="AF26" s="41"/>
      <c r="AG26" s="41"/>
      <c r="AH26" s="41">
        <f t="shared" si="9"/>
        <v>0</v>
      </c>
      <c r="AI26" s="41"/>
      <c r="AJ26" s="41"/>
      <c r="AK26" s="41">
        <f t="shared" si="10"/>
        <v>0</v>
      </c>
      <c r="AL26" s="41"/>
      <c r="AM26" s="41"/>
      <c r="AN26" s="41">
        <f t="shared" si="11"/>
        <v>0</v>
      </c>
      <c r="AO26" s="41"/>
      <c r="AP26" s="41"/>
      <c r="AQ26" s="41">
        <f t="shared" si="12"/>
        <v>0</v>
      </c>
      <c r="AR26" s="41"/>
      <c r="AS26" s="41"/>
      <c r="AT26" s="41">
        <f t="shared" si="13"/>
        <v>0</v>
      </c>
      <c r="AU26" s="41"/>
      <c r="AV26" s="41"/>
    </row>
    <row r="27" spans="1:48" ht="45" customHeight="1">
      <c r="A27" s="35" t="s">
        <v>32</v>
      </c>
      <c r="B27" s="40">
        <f t="shared" si="0"/>
        <v>1525</v>
      </c>
      <c r="C27" s="41">
        <v>1500</v>
      </c>
      <c r="D27" s="41">
        <v>25</v>
      </c>
      <c r="E27" s="40">
        <f t="shared" si="1"/>
        <v>0</v>
      </c>
      <c r="F27" s="41"/>
      <c r="G27" s="41"/>
      <c r="H27" s="68">
        <f t="shared" si="7"/>
        <v>0</v>
      </c>
      <c r="I27" s="41"/>
      <c r="J27" s="41"/>
      <c r="K27" s="41"/>
      <c r="L27" s="41"/>
      <c r="M27" s="40">
        <f t="shared" si="2"/>
        <v>513</v>
      </c>
      <c r="N27" s="41">
        <v>513</v>
      </c>
      <c r="O27" s="41"/>
      <c r="P27" s="40">
        <f t="shared" si="3"/>
        <v>0</v>
      </c>
      <c r="Q27" s="41"/>
      <c r="R27" s="41"/>
      <c r="S27" s="40">
        <f t="shared" si="4"/>
        <v>0</v>
      </c>
      <c r="T27" s="41"/>
      <c r="U27" s="41"/>
      <c r="V27" s="40">
        <f t="shared" si="5"/>
        <v>0</v>
      </c>
      <c r="W27" s="41"/>
      <c r="X27" s="41"/>
      <c r="Y27" s="40">
        <f t="shared" si="6"/>
        <v>0</v>
      </c>
      <c r="Z27" s="41"/>
      <c r="AA27" s="41"/>
      <c r="AB27" s="41"/>
      <c r="AC27" s="41"/>
      <c r="AD27" s="41"/>
      <c r="AE27" s="41">
        <f t="shared" si="8"/>
        <v>0</v>
      </c>
      <c r="AF27" s="41"/>
      <c r="AG27" s="41"/>
      <c r="AH27" s="41">
        <f t="shared" si="9"/>
        <v>0</v>
      </c>
      <c r="AI27" s="41"/>
      <c r="AJ27" s="41"/>
      <c r="AK27" s="41">
        <f t="shared" si="10"/>
        <v>0</v>
      </c>
      <c r="AL27" s="41"/>
      <c r="AM27" s="41"/>
      <c r="AN27" s="41">
        <f t="shared" si="11"/>
        <v>0</v>
      </c>
      <c r="AO27" s="41"/>
      <c r="AP27" s="41"/>
      <c r="AQ27" s="41">
        <f t="shared" si="12"/>
        <v>0</v>
      </c>
      <c r="AR27" s="41"/>
      <c r="AS27" s="41"/>
      <c r="AT27" s="41">
        <f t="shared" si="13"/>
        <v>0</v>
      </c>
      <c r="AU27" s="41"/>
      <c r="AV27" s="41"/>
    </row>
    <row r="28" spans="1:48" ht="45" customHeight="1">
      <c r="A28" s="35" t="s">
        <v>33</v>
      </c>
      <c r="B28" s="40">
        <f t="shared" si="0"/>
        <v>0</v>
      </c>
      <c r="C28" s="41"/>
      <c r="D28" s="41"/>
      <c r="E28" s="40">
        <f t="shared" si="1"/>
        <v>0</v>
      </c>
      <c r="F28" s="41"/>
      <c r="G28" s="41"/>
      <c r="H28" s="68">
        <f t="shared" si="7"/>
        <v>541</v>
      </c>
      <c r="I28" s="41">
        <f>376+165</f>
        <v>541</v>
      </c>
      <c r="J28" s="41">
        <v>216</v>
      </c>
      <c r="K28" s="41">
        <v>325</v>
      </c>
      <c r="L28" s="41"/>
      <c r="M28" s="40">
        <f t="shared" si="2"/>
        <v>480</v>
      </c>
      <c r="N28" s="41">
        <v>480</v>
      </c>
      <c r="O28" s="41"/>
      <c r="P28" s="40">
        <f t="shared" si="3"/>
        <v>0</v>
      </c>
      <c r="Q28" s="41"/>
      <c r="R28" s="41"/>
      <c r="S28" s="40">
        <f t="shared" si="4"/>
        <v>0</v>
      </c>
      <c r="T28" s="41"/>
      <c r="U28" s="41"/>
      <c r="V28" s="40">
        <f t="shared" si="5"/>
        <v>0</v>
      </c>
      <c r="W28" s="41"/>
      <c r="X28" s="41"/>
      <c r="Y28" s="40">
        <f t="shared" si="6"/>
        <v>0</v>
      </c>
      <c r="Z28" s="41"/>
      <c r="AA28" s="41"/>
      <c r="AB28" s="41"/>
      <c r="AC28" s="41"/>
      <c r="AD28" s="41"/>
      <c r="AE28" s="41">
        <f t="shared" si="8"/>
        <v>0</v>
      </c>
      <c r="AF28" s="41"/>
      <c r="AG28" s="41"/>
      <c r="AH28" s="41">
        <f t="shared" si="9"/>
        <v>0</v>
      </c>
      <c r="AI28" s="41"/>
      <c r="AJ28" s="41"/>
      <c r="AK28" s="41">
        <f t="shared" si="10"/>
        <v>0</v>
      </c>
      <c r="AL28" s="41"/>
      <c r="AM28" s="41"/>
      <c r="AN28" s="41">
        <f t="shared" si="11"/>
        <v>0</v>
      </c>
      <c r="AO28" s="41"/>
      <c r="AP28" s="41"/>
      <c r="AQ28" s="41">
        <f t="shared" si="12"/>
        <v>0</v>
      </c>
      <c r="AR28" s="41"/>
      <c r="AS28" s="41"/>
      <c r="AT28" s="41">
        <f t="shared" si="13"/>
        <v>0</v>
      </c>
      <c r="AU28" s="41"/>
      <c r="AV28" s="41"/>
    </row>
    <row r="29" spans="1:48" ht="45" customHeight="1">
      <c r="A29" s="35" t="s">
        <v>34</v>
      </c>
      <c r="B29" s="40">
        <f t="shared" si="0"/>
        <v>0</v>
      </c>
      <c r="C29" s="41"/>
      <c r="D29" s="41"/>
      <c r="E29" s="40">
        <f t="shared" si="1"/>
        <v>0</v>
      </c>
      <c r="F29" s="41"/>
      <c r="G29" s="41"/>
      <c r="H29" s="68">
        <f t="shared" si="7"/>
        <v>0</v>
      </c>
      <c r="I29" s="41"/>
      <c r="J29" s="41"/>
      <c r="K29" s="41"/>
      <c r="L29" s="41"/>
      <c r="M29" s="40">
        <f t="shared" si="2"/>
        <v>158</v>
      </c>
      <c r="N29" s="41">
        <v>158</v>
      </c>
      <c r="O29" s="41"/>
      <c r="P29" s="40">
        <f t="shared" si="3"/>
        <v>0</v>
      </c>
      <c r="Q29" s="41"/>
      <c r="R29" s="41"/>
      <c r="S29" s="40">
        <f t="shared" si="4"/>
        <v>0</v>
      </c>
      <c r="T29" s="41"/>
      <c r="U29" s="41"/>
      <c r="V29" s="40">
        <f t="shared" si="5"/>
        <v>0</v>
      </c>
      <c r="W29" s="41"/>
      <c r="X29" s="41"/>
      <c r="Y29" s="40">
        <f t="shared" si="6"/>
        <v>0</v>
      </c>
      <c r="Z29" s="41"/>
      <c r="AA29" s="41"/>
      <c r="AB29" s="41"/>
      <c r="AC29" s="41"/>
      <c r="AD29" s="41"/>
      <c r="AE29" s="41">
        <f t="shared" si="8"/>
        <v>0</v>
      </c>
      <c r="AF29" s="41"/>
      <c r="AG29" s="41"/>
      <c r="AH29" s="41">
        <f t="shared" si="9"/>
        <v>0</v>
      </c>
      <c r="AI29" s="41"/>
      <c r="AJ29" s="41"/>
      <c r="AK29" s="41">
        <f t="shared" si="10"/>
        <v>0</v>
      </c>
      <c r="AL29" s="41"/>
      <c r="AM29" s="41"/>
      <c r="AN29" s="41">
        <f t="shared" si="11"/>
        <v>0</v>
      </c>
      <c r="AO29" s="41"/>
      <c r="AP29" s="41"/>
      <c r="AQ29" s="41">
        <f t="shared" si="12"/>
        <v>0</v>
      </c>
      <c r="AR29" s="41"/>
      <c r="AS29" s="41"/>
      <c r="AT29" s="41">
        <f t="shared" si="13"/>
        <v>0</v>
      </c>
      <c r="AU29" s="41"/>
      <c r="AV29" s="41"/>
    </row>
    <row r="30" spans="1:48" ht="45" customHeight="1">
      <c r="A30" s="35" t="s">
        <v>35</v>
      </c>
      <c r="B30" s="40">
        <f t="shared" si="0"/>
        <v>720</v>
      </c>
      <c r="C30" s="41">
        <v>720</v>
      </c>
      <c r="D30" s="41"/>
      <c r="E30" s="40">
        <f t="shared" si="1"/>
        <v>0</v>
      </c>
      <c r="F30" s="41"/>
      <c r="G30" s="41"/>
      <c r="H30" s="68">
        <f t="shared" si="7"/>
        <v>4747</v>
      </c>
      <c r="I30" s="41">
        <v>3915</v>
      </c>
      <c r="J30" s="41">
        <v>1566</v>
      </c>
      <c r="K30" s="41">
        <v>2349</v>
      </c>
      <c r="L30" s="41">
        <f>600+232</f>
        <v>832</v>
      </c>
      <c r="M30" s="40">
        <f t="shared" si="2"/>
        <v>1262</v>
      </c>
      <c r="N30" s="41">
        <v>1242</v>
      </c>
      <c r="O30" s="41">
        <v>20</v>
      </c>
      <c r="P30" s="40">
        <f t="shared" si="3"/>
        <v>0</v>
      </c>
      <c r="Q30" s="41"/>
      <c r="R30" s="41"/>
      <c r="S30" s="40">
        <f t="shared" si="4"/>
        <v>0</v>
      </c>
      <c r="T30" s="41"/>
      <c r="U30" s="41"/>
      <c r="V30" s="40">
        <f t="shared" si="5"/>
        <v>0</v>
      </c>
      <c r="W30" s="41"/>
      <c r="X30" s="41"/>
      <c r="Y30" s="40">
        <f t="shared" si="6"/>
        <v>0</v>
      </c>
      <c r="Z30" s="41"/>
      <c r="AA30" s="41"/>
      <c r="AB30" s="41"/>
      <c r="AC30" s="41"/>
      <c r="AD30" s="41"/>
      <c r="AE30" s="41">
        <f t="shared" si="8"/>
        <v>0</v>
      </c>
      <c r="AF30" s="41"/>
      <c r="AG30" s="41"/>
      <c r="AH30" s="41">
        <f t="shared" si="9"/>
        <v>0</v>
      </c>
      <c r="AI30" s="41"/>
      <c r="AJ30" s="41"/>
      <c r="AK30" s="41">
        <f t="shared" si="10"/>
        <v>0</v>
      </c>
      <c r="AL30" s="41"/>
      <c r="AM30" s="41"/>
      <c r="AN30" s="41">
        <f t="shared" si="11"/>
        <v>0</v>
      </c>
      <c r="AO30" s="41"/>
      <c r="AP30" s="41"/>
      <c r="AQ30" s="41">
        <f t="shared" si="12"/>
        <v>0</v>
      </c>
      <c r="AR30" s="41"/>
      <c r="AS30" s="41"/>
      <c r="AT30" s="41">
        <f t="shared" si="13"/>
        <v>0</v>
      </c>
      <c r="AU30" s="41"/>
      <c r="AV30" s="41"/>
    </row>
    <row r="31" spans="1:48" ht="45" customHeight="1">
      <c r="A31" s="35" t="s">
        <v>36</v>
      </c>
      <c r="B31" s="40">
        <f t="shared" si="0"/>
        <v>0</v>
      </c>
      <c r="C31" s="41"/>
      <c r="D31" s="41"/>
      <c r="E31" s="40">
        <f t="shared" si="1"/>
        <v>0</v>
      </c>
      <c r="F31" s="41"/>
      <c r="G31" s="41"/>
      <c r="H31" s="68">
        <f t="shared" si="7"/>
        <v>0</v>
      </c>
      <c r="I31" s="41"/>
      <c r="J31" s="41"/>
      <c r="K31" s="41"/>
      <c r="L31" s="41"/>
      <c r="M31" s="40">
        <f t="shared" si="2"/>
        <v>210</v>
      </c>
      <c r="N31" s="41">
        <v>210</v>
      </c>
      <c r="O31" s="41"/>
      <c r="P31" s="40">
        <f t="shared" si="3"/>
        <v>0</v>
      </c>
      <c r="Q31" s="41"/>
      <c r="R31" s="41"/>
      <c r="S31" s="40">
        <f t="shared" si="4"/>
        <v>0</v>
      </c>
      <c r="T31" s="41"/>
      <c r="U31" s="41"/>
      <c r="V31" s="40">
        <f t="shared" si="5"/>
        <v>0</v>
      </c>
      <c r="W31" s="41"/>
      <c r="X31" s="41"/>
      <c r="Y31" s="40">
        <f t="shared" si="6"/>
        <v>0</v>
      </c>
      <c r="Z31" s="41"/>
      <c r="AA31" s="41"/>
      <c r="AB31" s="41"/>
      <c r="AC31" s="41"/>
      <c r="AD31" s="41"/>
      <c r="AE31" s="41">
        <f t="shared" si="8"/>
        <v>0</v>
      </c>
      <c r="AF31" s="41"/>
      <c r="AG31" s="41"/>
      <c r="AH31" s="41">
        <f t="shared" si="9"/>
        <v>0</v>
      </c>
      <c r="AI31" s="41"/>
      <c r="AJ31" s="41"/>
      <c r="AK31" s="41">
        <f t="shared" si="10"/>
        <v>0</v>
      </c>
      <c r="AL31" s="41"/>
      <c r="AM31" s="41"/>
      <c r="AN31" s="41">
        <f t="shared" si="11"/>
        <v>0</v>
      </c>
      <c r="AO31" s="41"/>
      <c r="AP31" s="41"/>
      <c r="AQ31" s="41">
        <f t="shared" si="12"/>
        <v>0</v>
      </c>
      <c r="AR31" s="41"/>
      <c r="AS31" s="41"/>
      <c r="AT31" s="41">
        <f t="shared" si="13"/>
        <v>0</v>
      </c>
      <c r="AU31" s="41"/>
      <c r="AV31" s="41"/>
    </row>
    <row r="32" spans="1:48" ht="45" customHeight="1">
      <c r="A32" s="35" t="s">
        <v>37</v>
      </c>
      <c r="B32" s="40">
        <f t="shared" si="0"/>
        <v>1200</v>
      </c>
      <c r="C32" s="41">
        <v>1180</v>
      </c>
      <c r="D32" s="41">
        <v>20</v>
      </c>
      <c r="E32" s="40">
        <f t="shared" si="1"/>
        <v>0</v>
      </c>
      <c r="F32" s="41"/>
      <c r="G32" s="41"/>
      <c r="H32" s="68">
        <f t="shared" si="7"/>
        <v>1154</v>
      </c>
      <c r="I32" s="41">
        <f>617+296</f>
        <v>913</v>
      </c>
      <c r="J32" s="41">
        <v>365</v>
      </c>
      <c r="K32" s="41">
        <v>548</v>
      </c>
      <c r="L32" s="41">
        <f>185+56</f>
        <v>241</v>
      </c>
      <c r="M32" s="40">
        <f t="shared" si="2"/>
        <v>1200</v>
      </c>
      <c r="N32" s="41">
        <v>1175</v>
      </c>
      <c r="O32" s="41">
        <v>25</v>
      </c>
      <c r="P32" s="40">
        <f t="shared" si="3"/>
        <v>0</v>
      </c>
      <c r="Q32" s="41"/>
      <c r="R32" s="41"/>
      <c r="S32" s="40">
        <f t="shared" si="4"/>
        <v>90</v>
      </c>
      <c r="T32" s="41">
        <v>90</v>
      </c>
      <c r="U32" s="41"/>
      <c r="V32" s="40">
        <f t="shared" si="5"/>
        <v>0</v>
      </c>
      <c r="W32" s="41"/>
      <c r="X32" s="41"/>
      <c r="Y32" s="40">
        <f t="shared" si="6"/>
        <v>0</v>
      </c>
      <c r="Z32" s="41"/>
      <c r="AA32" s="41"/>
      <c r="AB32" s="41"/>
      <c r="AC32" s="41"/>
      <c r="AD32" s="41"/>
      <c r="AE32" s="41">
        <f t="shared" si="8"/>
        <v>0</v>
      </c>
      <c r="AF32" s="41"/>
      <c r="AG32" s="41"/>
      <c r="AH32" s="41">
        <f t="shared" si="9"/>
        <v>0</v>
      </c>
      <c r="AI32" s="41"/>
      <c r="AJ32" s="41"/>
      <c r="AK32" s="41">
        <f t="shared" si="10"/>
        <v>0</v>
      </c>
      <c r="AL32" s="41"/>
      <c r="AM32" s="41"/>
      <c r="AN32" s="41">
        <f t="shared" si="11"/>
        <v>0</v>
      </c>
      <c r="AO32" s="41"/>
      <c r="AP32" s="41"/>
      <c r="AQ32" s="41">
        <f t="shared" si="12"/>
        <v>0</v>
      </c>
      <c r="AR32" s="41"/>
      <c r="AS32" s="41"/>
      <c r="AT32" s="41">
        <f t="shared" si="13"/>
        <v>0</v>
      </c>
      <c r="AU32" s="41"/>
      <c r="AV32" s="41"/>
    </row>
    <row r="33" spans="1:48" ht="45" customHeight="1">
      <c r="A33" s="35" t="s">
        <v>38</v>
      </c>
      <c r="B33" s="40">
        <f t="shared" si="0"/>
        <v>53</v>
      </c>
      <c r="C33" s="41">
        <v>50</v>
      </c>
      <c r="D33" s="41">
        <v>3</v>
      </c>
      <c r="E33" s="40">
        <f t="shared" si="1"/>
        <v>0</v>
      </c>
      <c r="F33" s="41"/>
      <c r="G33" s="41"/>
      <c r="H33" s="68">
        <f t="shared" si="7"/>
        <v>1434</v>
      </c>
      <c r="I33" s="41">
        <f>997+437</f>
        <v>1434</v>
      </c>
      <c r="J33" s="41">
        <v>574</v>
      </c>
      <c r="K33" s="41">
        <v>860</v>
      </c>
      <c r="L33" s="41"/>
      <c r="M33" s="40">
        <f t="shared" si="2"/>
        <v>600</v>
      </c>
      <c r="N33" s="41">
        <v>600</v>
      </c>
      <c r="O33" s="41"/>
      <c r="P33" s="40">
        <f t="shared" si="3"/>
        <v>0</v>
      </c>
      <c r="Q33" s="41"/>
      <c r="R33" s="41"/>
      <c r="S33" s="40">
        <f t="shared" si="4"/>
        <v>0</v>
      </c>
      <c r="T33" s="41"/>
      <c r="U33" s="41"/>
      <c r="V33" s="40">
        <f t="shared" si="5"/>
        <v>0</v>
      </c>
      <c r="W33" s="41"/>
      <c r="X33" s="41"/>
      <c r="Y33" s="40">
        <f t="shared" si="6"/>
        <v>0</v>
      </c>
      <c r="Z33" s="41"/>
      <c r="AA33" s="41"/>
      <c r="AB33" s="41"/>
      <c r="AC33" s="41"/>
      <c r="AD33" s="41"/>
      <c r="AE33" s="41">
        <f t="shared" si="8"/>
        <v>0</v>
      </c>
      <c r="AF33" s="41"/>
      <c r="AG33" s="41"/>
      <c r="AH33" s="41">
        <f t="shared" si="9"/>
        <v>0</v>
      </c>
      <c r="AI33" s="41"/>
      <c r="AJ33" s="41"/>
      <c r="AK33" s="41">
        <f t="shared" si="10"/>
        <v>0</v>
      </c>
      <c r="AL33" s="41"/>
      <c r="AM33" s="41"/>
      <c r="AN33" s="41">
        <f t="shared" si="11"/>
        <v>0</v>
      </c>
      <c r="AO33" s="41"/>
      <c r="AP33" s="41"/>
      <c r="AQ33" s="41">
        <f t="shared" si="12"/>
        <v>0</v>
      </c>
      <c r="AR33" s="41"/>
      <c r="AS33" s="41"/>
      <c r="AT33" s="41">
        <f t="shared" si="13"/>
        <v>0</v>
      </c>
      <c r="AU33" s="41"/>
      <c r="AV33" s="41"/>
    </row>
    <row r="34" spans="1:48" ht="45" customHeight="1">
      <c r="A34" s="35" t="s">
        <v>39</v>
      </c>
      <c r="B34" s="40">
        <f t="shared" si="0"/>
        <v>0</v>
      </c>
      <c r="C34" s="41"/>
      <c r="D34" s="41"/>
      <c r="E34" s="40">
        <f t="shared" si="1"/>
        <v>0</v>
      </c>
      <c r="F34" s="41"/>
      <c r="G34" s="41"/>
      <c r="H34" s="68">
        <f t="shared" si="7"/>
        <v>298</v>
      </c>
      <c r="I34" s="41">
        <f>207+91</f>
        <v>298</v>
      </c>
      <c r="J34" s="41">
        <v>119</v>
      </c>
      <c r="K34" s="41">
        <v>179</v>
      </c>
      <c r="L34" s="41"/>
      <c r="M34" s="40">
        <f t="shared" si="2"/>
        <v>0</v>
      </c>
      <c r="N34" s="41"/>
      <c r="O34" s="41"/>
      <c r="P34" s="40">
        <f t="shared" si="3"/>
        <v>0</v>
      </c>
      <c r="Q34" s="41"/>
      <c r="R34" s="41"/>
      <c r="S34" s="40">
        <f t="shared" si="4"/>
        <v>0</v>
      </c>
      <c r="T34" s="41"/>
      <c r="U34" s="41"/>
      <c r="V34" s="40">
        <f t="shared" si="5"/>
        <v>0</v>
      </c>
      <c r="W34" s="41"/>
      <c r="X34" s="41"/>
      <c r="Y34" s="40">
        <f t="shared" si="6"/>
        <v>0</v>
      </c>
      <c r="Z34" s="41"/>
      <c r="AA34" s="41"/>
      <c r="AB34" s="41"/>
      <c r="AC34" s="41"/>
      <c r="AD34" s="41"/>
      <c r="AE34" s="41">
        <f t="shared" si="8"/>
        <v>0</v>
      </c>
      <c r="AF34" s="41"/>
      <c r="AG34" s="41"/>
      <c r="AH34" s="41">
        <f t="shared" si="9"/>
        <v>0</v>
      </c>
      <c r="AI34" s="41"/>
      <c r="AJ34" s="41"/>
      <c r="AK34" s="41">
        <f t="shared" si="10"/>
        <v>0</v>
      </c>
      <c r="AL34" s="41"/>
      <c r="AM34" s="41"/>
      <c r="AN34" s="41">
        <f t="shared" si="11"/>
        <v>0</v>
      </c>
      <c r="AO34" s="41"/>
      <c r="AP34" s="41"/>
      <c r="AQ34" s="41">
        <f t="shared" si="12"/>
        <v>0</v>
      </c>
      <c r="AR34" s="41"/>
      <c r="AS34" s="41"/>
      <c r="AT34" s="41">
        <f t="shared" si="13"/>
        <v>0</v>
      </c>
      <c r="AU34" s="41"/>
      <c r="AV34" s="41"/>
    </row>
    <row r="35" spans="1:48" ht="45" customHeight="1">
      <c r="A35" s="35" t="s">
        <v>40</v>
      </c>
      <c r="B35" s="40">
        <f t="shared" si="0"/>
        <v>2208</v>
      </c>
      <c r="C35" s="41">
        <v>2158</v>
      </c>
      <c r="D35" s="41">
        <v>50</v>
      </c>
      <c r="E35" s="40">
        <f t="shared" si="1"/>
        <v>0</v>
      </c>
      <c r="F35" s="41"/>
      <c r="G35" s="41"/>
      <c r="H35" s="68">
        <f t="shared" si="7"/>
        <v>1098</v>
      </c>
      <c r="I35" s="41">
        <f>763+335</f>
        <v>1098</v>
      </c>
      <c r="J35" s="41">
        <v>439</v>
      </c>
      <c r="K35" s="41">
        <v>659</v>
      </c>
      <c r="L35" s="41"/>
      <c r="M35" s="40">
        <f t="shared" si="2"/>
        <v>750</v>
      </c>
      <c r="N35" s="41">
        <v>750</v>
      </c>
      <c r="O35" s="41"/>
      <c r="P35" s="40">
        <f t="shared" si="3"/>
        <v>0</v>
      </c>
      <c r="Q35" s="41"/>
      <c r="R35" s="41"/>
      <c r="S35" s="40">
        <f t="shared" si="4"/>
        <v>0</v>
      </c>
      <c r="T35" s="41"/>
      <c r="U35" s="41"/>
      <c r="V35" s="40">
        <f t="shared" si="5"/>
        <v>0</v>
      </c>
      <c r="W35" s="41"/>
      <c r="X35" s="41"/>
      <c r="Y35" s="40">
        <f t="shared" si="6"/>
        <v>0</v>
      </c>
      <c r="Z35" s="41"/>
      <c r="AA35" s="41"/>
      <c r="AB35" s="41"/>
      <c r="AC35" s="41"/>
      <c r="AD35" s="41"/>
      <c r="AE35" s="41">
        <f t="shared" si="8"/>
        <v>0</v>
      </c>
      <c r="AF35" s="41"/>
      <c r="AG35" s="41"/>
      <c r="AH35" s="41">
        <f t="shared" si="9"/>
        <v>0</v>
      </c>
      <c r="AI35" s="41"/>
      <c r="AJ35" s="41"/>
      <c r="AK35" s="41">
        <f t="shared" si="10"/>
        <v>0</v>
      </c>
      <c r="AL35" s="41"/>
      <c r="AM35" s="41"/>
      <c r="AN35" s="41">
        <f t="shared" si="11"/>
        <v>0</v>
      </c>
      <c r="AO35" s="41"/>
      <c r="AP35" s="41"/>
      <c r="AQ35" s="41">
        <f t="shared" si="12"/>
        <v>0</v>
      </c>
      <c r="AR35" s="41"/>
      <c r="AS35" s="41"/>
      <c r="AT35" s="41">
        <f t="shared" si="13"/>
        <v>0</v>
      </c>
      <c r="AU35" s="41"/>
      <c r="AV35" s="41"/>
    </row>
    <row r="36" spans="1:48" ht="45" customHeight="1">
      <c r="A36" s="35" t="s">
        <v>41</v>
      </c>
      <c r="B36" s="40">
        <f t="shared" si="0"/>
        <v>0</v>
      </c>
      <c r="C36" s="41"/>
      <c r="D36" s="41"/>
      <c r="E36" s="40">
        <f t="shared" si="1"/>
        <v>0</v>
      </c>
      <c r="F36" s="41"/>
      <c r="G36" s="41"/>
      <c r="H36" s="68">
        <f t="shared" si="7"/>
        <v>0</v>
      </c>
      <c r="I36" s="41"/>
      <c r="J36" s="41"/>
      <c r="K36" s="41"/>
      <c r="L36" s="41"/>
      <c r="M36" s="40">
        <f t="shared" si="2"/>
        <v>502</v>
      </c>
      <c r="N36" s="41">
        <v>478</v>
      </c>
      <c r="O36" s="41">
        <v>24</v>
      </c>
      <c r="P36" s="40">
        <f t="shared" si="3"/>
        <v>0</v>
      </c>
      <c r="Q36" s="41"/>
      <c r="R36" s="41"/>
      <c r="S36" s="40">
        <f t="shared" si="4"/>
        <v>0</v>
      </c>
      <c r="T36" s="41"/>
      <c r="U36" s="41"/>
      <c r="V36" s="40">
        <f t="shared" si="5"/>
        <v>0</v>
      </c>
      <c r="W36" s="41"/>
      <c r="X36" s="41"/>
      <c r="Y36" s="40">
        <f t="shared" si="6"/>
        <v>0</v>
      </c>
      <c r="Z36" s="41"/>
      <c r="AA36" s="41"/>
      <c r="AB36" s="41"/>
      <c r="AC36" s="41"/>
      <c r="AD36" s="41"/>
      <c r="AE36" s="41">
        <f t="shared" si="8"/>
        <v>0</v>
      </c>
      <c r="AF36" s="41"/>
      <c r="AG36" s="41"/>
      <c r="AH36" s="41">
        <f t="shared" si="9"/>
        <v>0</v>
      </c>
      <c r="AI36" s="41"/>
      <c r="AJ36" s="41"/>
      <c r="AK36" s="41">
        <f t="shared" si="10"/>
        <v>0</v>
      </c>
      <c r="AL36" s="41"/>
      <c r="AM36" s="41"/>
      <c r="AN36" s="41">
        <f t="shared" si="11"/>
        <v>0</v>
      </c>
      <c r="AO36" s="41"/>
      <c r="AP36" s="41"/>
      <c r="AQ36" s="41">
        <f t="shared" si="12"/>
        <v>0</v>
      </c>
      <c r="AR36" s="41"/>
      <c r="AS36" s="41"/>
      <c r="AT36" s="41">
        <f t="shared" si="13"/>
        <v>0</v>
      </c>
      <c r="AU36" s="41"/>
      <c r="AV36" s="41"/>
    </row>
    <row r="37" spans="1:48" ht="45" customHeight="1">
      <c r="A37" s="35" t="s">
        <v>42</v>
      </c>
      <c r="B37" s="40">
        <f t="shared" si="0"/>
        <v>1900</v>
      </c>
      <c r="C37" s="41">
        <v>1900</v>
      </c>
      <c r="D37" s="41"/>
      <c r="E37" s="40">
        <f t="shared" si="1"/>
        <v>0</v>
      </c>
      <c r="F37" s="41"/>
      <c r="G37" s="41"/>
      <c r="H37" s="68">
        <f t="shared" si="7"/>
        <v>1227</v>
      </c>
      <c r="I37" s="41">
        <v>1151</v>
      </c>
      <c r="J37" s="41">
        <v>460</v>
      </c>
      <c r="K37" s="41">
        <v>691</v>
      </c>
      <c r="L37" s="41">
        <f>16+60</f>
        <v>76</v>
      </c>
      <c r="M37" s="40">
        <f t="shared" si="2"/>
        <v>685</v>
      </c>
      <c r="N37" s="41">
        <v>685</v>
      </c>
      <c r="O37" s="41"/>
      <c r="P37" s="40">
        <f t="shared" si="3"/>
        <v>0</v>
      </c>
      <c r="Q37" s="41"/>
      <c r="R37" s="41"/>
      <c r="S37" s="40">
        <f t="shared" si="4"/>
        <v>0</v>
      </c>
      <c r="T37" s="41"/>
      <c r="U37" s="41"/>
      <c r="V37" s="40">
        <f t="shared" si="5"/>
        <v>0</v>
      </c>
      <c r="W37" s="41"/>
      <c r="X37" s="41"/>
      <c r="Y37" s="40">
        <f t="shared" si="6"/>
        <v>0</v>
      </c>
      <c r="Z37" s="41"/>
      <c r="AA37" s="41"/>
      <c r="AB37" s="41"/>
      <c r="AC37" s="41"/>
      <c r="AD37" s="41"/>
      <c r="AE37" s="41">
        <f t="shared" si="8"/>
        <v>0</v>
      </c>
      <c r="AF37" s="41"/>
      <c r="AG37" s="41"/>
      <c r="AH37" s="41">
        <f t="shared" si="9"/>
        <v>0</v>
      </c>
      <c r="AI37" s="41"/>
      <c r="AJ37" s="41"/>
      <c r="AK37" s="41">
        <f t="shared" si="10"/>
        <v>0</v>
      </c>
      <c r="AL37" s="41"/>
      <c r="AM37" s="41"/>
      <c r="AN37" s="41">
        <f t="shared" si="11"/>
        <v>0</v>
      </c>
      <c r="AO37" s="41"/>
      <c r="AP37" s="41"/>
      <c r="AQ37" s="41">
        <f t="shared" si="12"/>
        <v>0</v>
      </c>
      <c r="AR37" s="41"/>
      <c r="AS37" s="41"/>
      <c r="AT37" s="41">
        <f t="shared" si="13"/>
        <v>0</v>
      </c>
      <c r="AU37" s="41"/>
      <c r="AV37" s="41"/>
    </row>
    <row r="38" spans="1:48" ht="45" customHeight="1">
      <c r="A38" s="35" t="s">
        <v>43</v>
      </c>
      <c r="B38" s="40">
        <f t="shared" si="0"/>
        <v>0</v>
      </c>
      <c r="C38" s="41"/>
      <c r="D38" s="41"/>
      <c r="E38" s="40">
        <f t="shared" si="1"/>
        <v>0</v>
      </c>
      <c r="F38" s="41"/>
      <c r="G38" s="41"/>
      <c r="H38" s="68">
        <f t="shared" si="7"/>
        <v>415</v>
      </c>
      <c r="I38" s="41">
        <f>90+126</f>
        <v>216</v>
      </c>
      <c r="J38" s="41">
        <f>36+70</f>
        <v>106</v>
      </c>
      <c r="K38" s="41">
        <f>54+56</f>
        <v>110</v>
      </c>
      <c r="L38" s="41">
        <f>185+14</f>
        <v>199</v>
      </c>
      <c r="M38" s="40">
        <f t="shared" si="2"/>
        <v>789</v>
      </c>
      <c r="N38" s="41">
        <v>786</v>
      </c>
      <c r="O38" s="41">
        <v>3</v>
      </c>
      <c r="P38" s="40">
        <f t="shared" si="3"/>
        <v>0</v>
      </c>
      <c r="Q38" s="41"/>
      <c r="R38" s="41"/>
      <c r="S38" s="40">
        <f t="shared" si="4"/>
        <v>0</v>
      </c>
      <c r="T38" s="41"/>
      <c r="U38" s="41"/>
      <c r="V38" s="40">
        <f t="shared" si="5"/>
        <v>0</v>
      </c>
      <c r="W38" s="41"/>
      <c r="X38" s="41"/>
      <c r="Y38" s="40">
        <f t="shared" si="6"/>
        <v>0</v>
      </c>
      <c r="Z38" s="41"/>
      <c r="AA38" s="41"/>
      <c r="AB38" s="41"/>
      <c r="AC38" s="41"/>
      <c r="AD38" s="41"/>
      <c r="AE38" s="41">
        <f t="shared" si="8"/>
        <v>0</v>
      </c>
      <c r="AF38" s="41"/>
      <c r="AG38" s="41"/>
      <c r="AH38" s="41">
        <f t="shared" si="9"/>
        <v>0</v>
      </c>
      <c r="AI38" s="41"/>
      <c r="AJ38" s="41"/>
      <c r="AK38" s="41">
        <f t="shared" si="10"/>
        <v>0</v>
      </c>
      <c r="AL38" s="41"/>
      <c r="AM38" s="41"/>
      <c r="AN38" s="41">
        <f t="shared" si="11"/>
        <v>0</v>
      </c>
      <c r="AO38" s="41"/>
      <c r="AP38" s="41"/>
      <c r="AQ38" s="41">
        <f t="shared" si="12"/>
        <v>0</v>
      </c>
      <c r="AR38" s="41"/>
      <c r="AS38" s="41"/>
      <c r="AT38" s="41">
        <f t="shared" si="13"/>
        <v>0</v>
      </c>
      <c r="AU38" s="41"/>
      <c r="AV38" s="41"/>
    </row>
    <row r="39" spans="1:48" ht="45" customHeight="1">
      <c r="A39" s="35" t="s">
        <v>44</v>
      </c>
      <c r="B39" s="40">
        <f t="shared" si="0"/>
        <v>0</v>
      </c>
      <c r="C39" s="41"/>
      <c r="D39" s="41"/>
      <c r="E39" s="40">
        <f t="shared" si="1"/>
        <v>0</v>
      </c>
      <c r="F39" s="41"/>
      <c r="G39" s="41"/>
      <c r="H39" s="68">
        <f t="shared" si="7"/>
        <v>0</v>
      </c>
      <c r="I39" s="41"/>
      <c r="J39" s="41"/>
      <c r="K39" s="41"/>
      <c r="L39" s="41"/>
      <c r="M39" s="40">
        <f t="shared" si="2"/>
        <v>350</v>
      </c>
      <c r="N39" s="41">
        <v>350</v>
      </c>
      <c r="O39" s="41"/>
      <c r="P39" s="40">
        <f t="shared" si="3"/>
        <v>0</v>
      </c>
      <c r="Q39" s="41"/>
      <c r="R39" s="41"/>
      <c r="S39" s="40">
        <f t="shared" si="4"/>
        <v>0</v>
      </c>
      <c r="T39" s="41"/>
      <c r="U39" s="41"/>
      <c r="V39" s="40">
        <f t="shared" si="5"/>
        <v>0</v>
      </c>
      <c r="W39" s="41"/>
      <c r="X39" s="41"/>
      <c r="Y39" s="40">
        <f t="shared" si="6"/>
        <v>0</v>
      </c>
      <c r="Z39" s="41"/>
      <c r="AA39" s="41"/>
      <c r="AB39" s="41"/>
      <c r="AC39" s="41"/>
      <c r="AD39" s="41"/>
      <c r="AE39" s="41">
        <f t="shared" si="8"/>
        <v>0</v>
      </c>
      <c r="AF39" s="41"/>
      <c r="AG39" s="41"/>
      <c r="AH39" s="41">
        <f t="shared" si="9"/>
        <v>0</v>
      </c>
      <c r="AI39" s="41"/>
      <c r="AJ39" s="41"/>
      <c r="AK39" s="41">
        <f t="shared" si="10"/>
        <v>0</v>
      </c>
      <c r="AL39" s="41"/>
      <c r="AM39" s="41"/>
      <c r="AN39" s="41">
        <f t="shared" si="11"/>
        <v>0</v>
      </c>
      <c r="AO39" s="41"/>
      <c r="AP39" s="41"/>
      <c r="AQ39" s="41">
        <f t="shared" si="12"/>
        <v>0</v>
      </c>
      <c r="AR39" s="41"/>
      <c r="AS39" s="41"/>
      <c r="AT39" s="41">
        <f t="shared" si="13"/>
        <v>0</v>
      </c>
      <c r="AU39" s="41"/>
      <c r="AV39" s="41"/>
    </row>
    <row r="40" spans="1:48" ht="45" customHeight="1">
      <c r="A40" s="35" t="s">
        <v>45</v>
      </c>
      <c r="B40" s="40">
        <f t="shared" si="0"/>
        <v>0</v>
      </c>
      <c r="C40" s="41"/>
      <c r="D40" s="41"/>
      <c r="E40" s="40">
        <f t="shared" si="1"/>
        <v>0</v>
      </c>
      <c r="F40" s="41"/>
      <c r="G40" s="41"/>
      <c r="H40" s="68">
        <f t="shared" si="7"/>
        <v>2994</v>
      </c>
      <c r="I40" s="41">
        <f>1283+767</f>
        <v>2050</v>
      </c>
      <c r="J40" s="41">
        <v>820</v>
      </c>
      <c r="K40" s="41">
        <v>1230</v>
      </c>
      <c r="L40" s="41">
        <f>798+146</f>
        <v>944</v>
      </c>
      <c r="M40" s="40">
        <f t="shared" si="2"/>
        <v>600</v>
      </c>
      <c r="N40" s="41">
        <v>600</v>
      </c>
      <c r="O40" s="41"/>
      <c r="P40" s="40">
        <f t="shared" si="3"/>
        <v>0</v>
      </c>
      <c r="Q40" s="41"/>
      <c r="R40" s="41"/>
      <c r="S40" s="40">
        <f t="shared" si="4"/>
        <v>0</v>
      </c>
      <c r="T40" s="41"/>
      <c r="U40" s="41"/>
      <c r="V40" s="40">
        <f t="shared" si="5"/>
        <v>0</v>
      </c>
      <c r="W40" s="41"/>
      <c r="X40" s="41"/>
      <c r="Y40" s="40">
        <f t="shared" si="6"/>
        <v>0</v>
      </c>
      <c r="Z40" s="41"/>
      <c r="AA40" s="41"/>
      <c r="AB40" s="41"/>
      <c r="AC40" s="41"/>
      <c r="AD40" s="41"/>
      <c r="AE40" s="41">
        <f t="shared" si="8"/>
        <v>0</v>
      </c>
      <c r="AF40" s="41"/>
      <c r="AG40" s="41"/>
      <c r="AH40" s="41">
        <f t="shared" si="9"/>
        <v>0</v>
      </c>
      <c r="AI40" s="41"/>
      <c r="AJ40" s="41"/>
      <c r="AK40" s="41">
        <f t="shared" si="10"/>
        <v>0</v>
      </c>
      <c r="AL40" s="41"/>
      <c r="AM40" s="41"/>
      <c r="AN40" s="41">
        <f t="shared" si="11"/>
        <v>0</v>
      </c>
      <c r="AO40" s="41"/>
      <c r="AP40" s="41"/>
      <c r="AQ40" s="41">
        <f t="shared" si="12"/>
        <v>0</v>
      </c>
      <c r="AR40" s="41"/>
      <c r="AS40" s="41"/>
      <c r="AT40" s="41">
        <f t="shared" si="13"/>
        <v>0</v>
      </c>
      <c r="AU40" s="41"/>
      <c r="AV40" s="41"/>
    </row>
    <row r="41" spans="1:48" ht="45" customHeight="1">
      <c r="A41" s="35" t="s">
        <v>46</v>
      </c>
      <c r="B41" s="40">
        <f t="shared" si="0"/>
        <v>0</v>
      </c>
      <c r="C41" s="41"/>
      <c r="D41" s="41"/>
      <c r="E41" s="40">
        <f t="shared" si="1"/>
        <v>0</v>
      </c>
      <c r="F41" s="41"/>
      <c r="G41" s="41"/>
      <c r="H41" s="68">
        <f t="shared" si="7"/>
        <v>538</v>
      </c>
      <c r="I41" s="41">
        <f>284+138</f>
        <v>422</v>
      </c>
      <c r="J41" s="41">
        <v>169</v>
      </c>
      <c r="K41" s="41">
        <v>253</v>
      </c>
      <c r="L41" s="41">
        <f>90+26</f>
        <v>116</v>
      </c>
      <c r="M41" s="40">
        <f t="shared" si="2"/>
        <v>0</v>
      </c>
      <c r="N41" s="41"/>
      <c r="O41" s="41"/>
      <c r="P41" s="40">
        <f t="shared" si="3"/>
        <v>0</v>
      </c>
      <c r="Q41" s="41"/>
      <c r="R41" s="41"/>
      <c r="S41" s="40">
        <f t="shared" si="4"/>
        <v>0</v>
      </c>
      <c r="T41" s="41"/>
      <c r="U41" s="41"/>
      <c r="V41" s="40">
        <f t="shared" si="5"/>
        <v>0</v>
      </c>
      <c r="W41" s="41"/>
      <c r="X41" s="41"/>
      <c r="Y41" s="40">
        <f t="shared" si="6"/>
        <v>0</v>
      </c>
      <c r="Z41" s="41"/>
      <c r="AA41" s="41"/>
      <c r="AB41" s="41"/>
      <c r="AC41" s="41"/>
      <c r="AD41" s="41"/>
      <c r="AE41" s="41">
        <f t="shared" si="8"/>
        <v>0</v>
      </c>
      <c r="AF41" s="41"/>
      <c r="AG41" s="41"/>
      <c r="AH41" s="41">
        <f t="shared" si="9"/>
        <v>0</v>
      </c>
      <c r="AI41" s="41"/>
      <c r="AJ41" s="41"/>
      <c r="AK41" s="41">
        <f t="shared" si="10"/>
        <v>0</v>
      </c>
      <c r="AL41" s="41"/>
      <c r="AM41" s="41"/>
      <c r="AN41" s="41">
        <f t="shared" si="11"/>
        <v>0</v>
      </c>
      <c r="AO41" s="41"/>
      <c r="AP41" s="41"/>
      <c r="AQ41" s="41">
        <f t="shared" si="12"/>
        <v>0</v>
      </c>
      <c r="AR41" s="41"/>
      <c r="AS41" s="41"/>
      <c r="AT41" s="41">
        <f t="shared" si="13"/>
        <v>0</v>
      </c>
      <c r="AU41" s="41"/>
      <c r="AV41" s="41"/>
    </row>
    <row r="42" spans="1:48" ht="45" customHeight="1">
      <c r="A42" s="35" t="s">
        <v>47</v>
      </c>
      <c r="B42" s="40">
        <f t="shared" si="0"/>
        <v>500</v>
      </c>
      <c r="C42" s="41">
        <v>500</v>
      </c>
      <c r="D42" s="41"/>
      <c r="E42" s="40">
        <f t="shared" si="1"/>
        <v>0</v>
      </c>
      <c r="F42" s="41"/>
      <c r="G42" s="41"/>
      <c r="H42" s="68">
        <f t="shared" si="7"/>
        <v>2124</v>
      </c>
      <c r="I42" s="41">
        <v>2124</v>
      </c>
      <c r="J42" s="41">
        <v>850</v>
      </c>
      <c r="K42" s="41">
        <v>1274</v>
      </c>
      <c r="L42" s="41"/>
      <c r="M42" s="40">
        <f t="shared" si="2"/>
        <v>220</v>
      </c>
      <c r="N42" s="41">
        <v>220</v>
      </c>
      <c r="O42" s="41"/>
      <c r="P42" s="40">
        <f t="shared" si="3"/>
        <v>0</v>
      </c>
      <c r="Q42" s="41"/>
      <c r="R42" s="41"/>
      <c r="S42" s="40">
        <f t="shared" si="4"/>
        <v>0</v>
      </c>
      <c r="T42" s="41"/>
      <c r="U42" s="41"/>
      <c r="V42" s="40">
        <f t="shared" si="5"/>
        <v>0</v>
      </c>
      <c r="W42" s="41"/>
      <c r="X42" s="41"/>
      <c r="Y42" s="40">
        <f t="shared" si="6"/>
        <v>0</v>
      </c>
      <c r="Z42" s="41"/>
      <c r="AA42" s="41"/>
      <c r="AB42" s="41"/>
      <c r="AC42" s="41"/>
      <c r="AD42" s="41"/>
      <c r="AE42" s="41">
        <f t="shared" si="8"/>
        <v>0</v>
      </c>
      <c r="AF42" s="41"/>
      <c r="AG42" s="41"/>
      <c r="AH42" s="41">
        <f t="shared" si="9"/>
        <v>0</v>
      </c>
      <c r="AI42" s="41"/>
      <c r="AJ42" s="41"/>
      <c r="AK42" s="41">
        <f t="shared" si="10"/>
        <v>0</v>
      </c>
      <c r="AL42" s="41"/>
      <c r="AM42" s="41"/>
      <c r="AN42" s="41">
        <f t="shared" si="11"/>
        <v>0</v>
      </c>
      <c r="AO42" s="41"/>
      <c r="AP42" s="41"/>
      <c r="AQ42" s="41">
        <f t="shared" si="12"/>
        <v>0</v>
      </c>
      <c r="AR42" s="41"/>
      <c r="AS42" s="41"/>
      <c r="AT42" s="41">
        <f t="shared" si="13"/>
        <v>0</v>
      </c>
      <c r="AU42" s="41"/>
      <c r="AV42" s="41"/>
    </row>
    <row r="43" spans="1:48" ht="45" customHeight="1">
      <c r="A43" s="35" t="s">
        <v>48</v>
      </c>
      <c r="B43" s="40">
        <f t="shared" si="0"/>
        <v>3420</v>
      </c>
      <c r="C43" s="41">
        <v>3405</v>
      </c>
      <c r="D43" s="41">
        <v>15</v>
      </c>
      <c r="E43" s="40">
        <f t="shared" si="1"/>
        <v>771</v>
      </c>
      <c r="F43" s="41">
        <v>754</v>
      </c>
      <c r="G43" s="41">
        <v>17</v>
      </c>
      <c r="H43" s="68">
        <f t="shared" si="7"/>
        <v>3050</v>
      </c>
      <c r="I43" s="41">
        <v>3050</v>
      </c>
      <c r="J43" s="41">
        <v>1220</v>
      </c>
      <c r="K43" s="41">
        <v>1830</v>
      </c>
      <c r="L43" s="41"/>
      <c r="M43" s="40">
        <f t="shared" si="2"/>
        <v>1300</v>
      </c>
      <c r="N43" s="41">
        <v>1300</v>
      </c>
      <c r="O43" s="41"/>
      <c r="P43" s="40">
        <f t="shared" si="3"/>
        <v>0</v>
      </c>
      <c r="Q43" s="41"/>
      <c r="R43" s="41"/>
      <c r="S43" s="40">
        <f t="shared" si="4"/>
        <v>1440</v>
      </c>
      <c r="T43" s="41">
        <v>1440</v>
      </c>
      <c r="U43" s="41"/>
      <c r="V43" s="40">
        <f t="shared" si="5"/>
        <v>0</v>
      </c>
      <c r="W43" s="41"/>
      <c r="X43" s="41"/>
      <c r="Y43" s="40">
        <f t="shared" si="6"/>
        <v>0</v>
      </c>
      <c r="Z43" s="41"/>
      <c r="AA43" s="41"/>
      <c r="AB43" s="41"/>
      <c r="AC43" s="41"/>
      <c r="AD43" s="41"/>
      <c r="AE43" s="41">
        <f t="shared" si="8"/>
        <v>0</v>
      </c>
      <c r="AF43" s="41"/>
      <c r="AG43" s="41"/>
      <c r="AH43" s="41">
        <f t="shared" si="9"/>
        <v>0</v>
      </c>
      <c r="AI43" s="41"/>
      <c r="AJ43" s="41"/>
      <c r="AK43" s="41">
        <f t="shared" si="10"/>
        <v>0</v>
      </c>
      <c r="AL43" s="41"/>
      <c r="AM43" s="41"/>
      <c r="AN43" s="41">
        <f t="shared" si="11"/>
        <v>0</v>
      </c>
      <c r="AO43" s="41"/>
      <c r="AP43" s="41"/>
      <c r="AQ43" s="41">
        <f t="shared" si="12"/>
        <v>0</v>
      </c>
      <c r="AR43" s="41"/>
      <c r="AS43" s="41"/>
      <c r="AT43" s="41">
        <f t="shared" si="13"/>
        <v>0</v>
      </c>
      <c r="AU43" s="41"/>
      <c r="AV43" s="41"/>
    </row>
    <row r="44" spans="1:48" ht="45" customHeight="1">
      <c r="A44" s="35" t="s">
        <v>49</v>
      </c>
      <c r="B44" s="40">
        <f t="shared" si="0"/>
        <v>1200</v>
      </c>
      <c r="C44" s="41">
        <v>1200</v>
      </c>
      <c r="D44" s="41"/>
      <c r="E44" s="40">
        <f t="shared" si="1"/>
        <v>1050</v>
      </c>
      <c r="F44" s="41">
        <v>1050</v>
      </c>
      <c r="G44" s="41"/>
      <c r="H44" s="68">
        <f t="shared" si="7"/>
        <v>2079</v>
      </c>
      <c r="I44" s="41">
        <v>2079</v>
      </c>
      <c r="J44" s="41">
        <v>832</v>
      </c>
      <c r="K44" s="41">
        <v>1247</v>
      </c>
      <c r="L44" s="41"/>
      <c r="M44" s="40">
        <f t="shared" si="2"/>
        <v>150</v>
      </c>
      <c r="N44" s="41">
        <v>150</v>
      </c>
      <c r="O44" s="41"/>
      <c r="P44" s="40">
        <f t="shared" si="3"/>
        <v>0</v>
      </c>
      <c r="Q44" s="41"/>
      <c r="R44" s="41"/>
      <c r="S44" s="40">
        <f t="shared" si="4"/>
        <v>0</v>
      </c>
      <c r="T44" s="41"/>
      <c r="U44" s="41"/>
      <c r="V44" s="40">
        <f t="shared" si="5"/>
        <v>0</v>
      </c>
      <c r="W44" s="41"/>
      <c r="X44" s="41"/>
      <c r="Y44" s="40">
        <f t="shared" si="6"/>
        <v>0</v>
      </c>
      <c r="Z44" s="41"/>
      <c r="AA44" s="41"/>
      <c r="AB44" s="41"/>
      <c r="AC44" s="41"/>
      <c r="AD44" s="41"/>
      <c r="AE44" s="41">
        <f t="shared" si="8"/>
        <v>0</v>
      </c>
      <c r="AF44" s="41"/>
      <c r="AG44" s="41"/>
      <c r="AH44" s="41">
        <f t="shared" si="9"/>
        <v>0</v>
      </c>
      <c r="AI44" s="41"/>
      <c r="AJ44" s="41"/>
      <c r="AK44" s="41">
        <f t="shared" si="10"/>
        <v>0</v>
      </c>
      <c r="AL44" s="41"/>
      <c r="AM44" s="41"/>
      <c r="AN44" s="41">
        <f t="shared" si="11"/>
        <v>0</v>
      </c>
      <c r="AO44" s="41"/>
      <c r="AP44" s="41"/>
      <c r="AQ44" s="41">
        <f t="shared" si="12"/>
        <v>0</v>
      </c>
      <c r="AR44" s="41"/>
      <c r="AS44" s="41"/>
      <c r="AT44" s="41">
        <f t="shared" si="13"/>
        <v>0</v>
      </c>
      <c r="AU44" s="41"/>
      <c r="AV44" s="41"/>
    </row>
    <row r="45" spans="1:48" ht="45" customHeight="1">
      <c r="A45" s="35" t="s">
        <v>50</v>
      </c>
      <c r="B45" s="40">
        <f t="shared" si="0"/>
        <v>1000</v>
      </c>
      <c r="C45" s="41"/>
      <c r="D45" s="41">
        <v>1000</v>
      </c>
      <c r="E45" s="40">
        <f t="shared" si="1"/>
        <v>0</v>
      </c>
      <c r="F45" s="41"/>
      <c r="G45" s="41"/>
      <c r="H45" s="68">
        <f t="shared" si="7"/>
        <v>2612</v>
      </c>
      <c r="I45" s="41">
        <v>0</v>
      </c>
      <c r="J45" s="41"/>
      <c r="K45" s="41"/>
      <c r="L45" s="41">
        <v>2612</v>
      </c>
      <c r="M45" s="40">
        <f t="shared" si="2"/>
        <v>500</v>
      </c>
      <c r="N45" s="41"/>
      <c r="O45" s="41">
        <v>500</v>
      </c>
      <c r="P45" s="40">
        <f t="shared" si="3"/>
        <v>0</v>
      </c>
      <c r="Q45" s="41"/>
      <c r="R45" s="41"/>
      <c r="S45" s="40">
        <f t="shared" si="4"/>
        <v>0</v>
      </c>
      <c r="T45" s="41"/>
      <c r="U45" s="41"/>
      <c r="V45" s="40">
        <f t="shared" si="5"/>
        <v>0</v>
      </c>
      <c r="W45" s="41"/>
      <c r="X45" s="41"/>
      <c r="Y45" s="40">
        <f t="shared" si="6"/>
        <v>0</v>
      </c>
      <c r="Z45" s="41"/>
      <c r="AA45" s="41"/>
      <c r="AB45" s="41"/>
      <c r="AC45" s="41"/>
      <c r="AD45" s="41"/>
      <c r="AE45" s="41">
        <f t="shared" si="8"/>
        <v>0</v>
      </c>
      <c r="AF45" s="41"/>
      <c r="AG45" s="41"/>
      <c r="AH45" s="41">
        <f t="shared" si="9"/>
        <v>0</v>
      </c>
      <c r="AI45" s="41"/>
      <c r="AJ45" s="41"/>
      <c r="AK45" s="41">
        <f t="shared" si="10"/>
        <v>0</v>
      </c>
      <c r="AL45" s="41"/>
      <c r="AM45" s="41"/>
      <c r="AN45" s="41">
        <f t="shared" si="11"/>
        <v>400</v>
      </c>
      <c r="AO45" s="41"/>
      <c r="AP45" s="41">
        <v>400</v>
      </c>
      <c r="AQ45" s="41">
        <f t="shared" si="12"/>
        <v>0</v>
      </c>
      <c r="AR45" s="41"/>
      <c r="AS45" s="41"/>
      <c r="AT45" s="41">
        <f t="shared" si="13"/>
        <v>0</v>
      </c>
      <c r="AU45" s="41"/>
      <c r="AV45" s="41"/>
    </row>
    <row r="46" spans="1:48" ht="45" customHeight="1">
      <c r="A46" s="35" t="s">
        <v>51</v>
      </c>
      <c r="B46" s="40">
        <f t="shared" si="0"/>
        <v>0</v>
      </c>
      <c r="C46" s="41"/>
      <c r="D46" s="41"/>
      <c r="E46" s="40">
        <f t="shared" si="1"/>
        <v>0</v>
      </c>
      <c r="F46" s="41"/>
      <c r="G46" s="41"/>
      <c r="H46" s="68">
        <f t="shared" si="7"/>
        <v>8211</v>
      </c>
      <c r="I46" s="41">
        <v>6851</v>
      </c>
      <c r="J46" s="41">
        <v>2740</v>
      </c>
      <c r="K46" s="41">
        <v>4111</v>
      </c>
      <c r="L46" s="41">
        <v>1360</v>
      </c>
      <c r="M46" s="40">
        <f t="shared" si="2"/>
        <v>1601</v>
      </c>
      <c r="N46" s="41">
        <v>1572</v>
      </c>
      <c r="O46" s="41">
        <v>29</v>
      </c>
      <c r="P46" s="40">
        <f t="shared" si="3"/>
        <v>0</v>
      </c>
      <c r="Q46" s="41"/>
      <c r="R46" s="41"/>
      <c r="S46" s="40">
        <f t="shared" si="4"/>
        <v>0</v>
      </c>
      <c r="T46" s="41"/>
      <c r="U46" s="41"/>
      <c r="V46" s="40">
        <f t="shared" si="5"/>
        <v>0</v>
      </c>
      <c r="W46" s="41"/>
      <c r="X46" s="41"/>
      <c r="Y46" s="40">
        <f t="shared" si="6"/>
        <v>0</v>
      </c>
      <c r="Z46" s="41"/>
      <c r="AA46" s="41"/>
      <c r="AB46" s="41"/>
      <c r="AC46" s="41"/>
      <c r="AD46" s="41"/>
      <c r="AE46" s="41">
        <f t="shared" si="8"/>
        <v>0</v>
      </c>
      <c r="AF46" s="41"/>
      <c r="AG46" s="41"/>
      <c r="AH46" s="41">
        <f t="shared" si="9"/>
        <v>0</v>
      </c>
      <c r="AI46" s="41"/>
      <c r="AJ46" s="41"/>
      <c r="AK46" s="41">
        <f t="shared" si="10"/>
        <v>0</v>
      </c>
      <c r="AL46" s="41"/>
      <c r="AM46" s="41"/>
      <c r="AN46" s="41">
        <f t="shared" si="11"/>
        <v>0</v>
      </c>
      <c r="AO46" s="41"/>
      <c r="AP46" s="41"/>
      <c r="AQ46" s="41">
        <f t="shared" si="12"/>
        <v>0</v>
      </c>
      <c r="AR46" s="41"/>
      <c r="AS46" s="41"/>
      <c r="AT46" s="41">
        <f t="shared" si="13"/>
        <v>0</v>
      </c>
      <c r="AU46" s="41"/>
      <c r="AV46" s="41"/>
    </row>
    <row r="47" spans="1:48" ht="45" customHeight="1">
      <c r="A47" s="35" t="s">
        <v>52</v>
      </c>
      <c r="B47" s="40">
        <f t="shared" si="0"/>
        <v>4957</v>
      </c>
      <c r="C47" s="41">
        <v>4957</v>
      </c>
      <c r="D47" s="41"/>
      <c r="E47" s="40">
        <f t="shared" si="1"/>
        <v>0</v>
      </c>
      <c r="F47" s="41"/>
      <c r="G47" s="41"/>
      <c r="H47" s="68">
        <f t="shared" si="7"/>
        <v>2526</v>
      </c>
      <c r="I47" s="41">
        <v>2526</v>
      </c>
      <c r="J47" s="41">
        <v>1010</v>
      </c>
      <c r="K47" s="41">
        <v>1516</v>
      </c>
      <c r="L47" s="41"/>
      <c r="M47" s="40">
        <f t="shared" si="2"/>
        <v>2500</v>
      </c>
      <c r="N47" s="41">
        <v>2500</v>
      </c>
      <c r="O47" s="41"/>
      <c r="P47" s="40">
        <f t="shared" si="3"/>
        <v>0</v>
      </c>
      <c r="Q47" s="41"/>
      <c r="R47" s="41"/>
      <c r="S47" s="40">
        <f t="shared" si="4"/>
        <v>0</v>
      </c>
      <c r="T47" s="41"/>
      <c r="U47" s="41"/>
      <c r="V47" s="40">
        <f t="shared" si="5"/>
        <v>0</v>
      </c>
      <c r="W47" s="41"/>
      <c r="X47" s="41"/>
      <c r="Y47" s="40">
        <f t="shared" si="6"/>
        <v>0</v>
      </c>
      <c r="Z47" s="41"/>
      <c r="AA47" s="41"/>
      <c r="AB47" s="41"/>
      <c r="AC47" s="41"/>
      <c r="AD47" s="41"/>
      <c r="AE47" s="41">
        <f t="shared" si="8"/>
        <v>0</v>
      </c>
      <c r="AF47" s="41"/>
      <c r="AG47" s="41"/>
      <c r="AH47" s="41">
        <f t="shared" si="9"/>
        <v>0</v>
      </c>
      <c r="AI47" s="41"/>
      <c r="AJ47" s="41"/>
      <c r="AK47" s="41">
        <f t="shared" si="10"/>
        <v>0</v>
      </c>
      <c r="AL47" s="41"/>
      <c r="AM47" s="41"/>
      <c r="AN47" s="41">
        <f t="shared" si="11"/>
        <v>0</v>
      </c>
      <c r="AO47" s="41"/>
      <c r="AP47" s="41"/>
      <c r="AQ47" s="41">
        <f t="shared" si="12"/>
        <v>0</v>
      </c>
      <c r="AR47" s="41"/>
      <c r="AS47" s="41"/>
      <c r="AT47" s="41">
        <f t="shared" si="13"/>
        <v>0</v>
      </c>
      <c r="AU47" s="41"/>
      <c r="AV47" s="41"/>
    </row>
    <row r="48" spans="1:48" ht="45" customHeight="1">
      <c r="A48" s="35" t="s">
        <v>53</v>
      </c>
      <c r="B48" s="40">
        <f t="shared" si="0"/>
        <v>0</v>
      </c>
      <c r="C48" s="41"/>
      <c r="D48" s="41"/>
      <c r="E48" s="40">
        <f t="shared" si="1"/>
        <v>0</v>
      </c>
      <c r="F48" s="41"/>
      <c r="G48" s="41"/>
      <c r="H48" s="68">
        <f t="shared" si="7"/>
        <v>1272</v>
      </c>
      <c r="I48" s="41">
        <v>1272</v>
      </c>
      <c r="J48" s="41">
        <v>509</v>
      </c>
      <c r="K48" s="41">
        <v>763</v>
      </c>
      <c r="L48" s="41"/>
      <c r="M48" s="40">
        <f t="shared" si="2"/>
        <v>774</v>
      </c>
      <c r="N48" s="41">
        <v>774</v>
      </c>
      <c r="O48" s="41"/>
      <c r="P48" s="40">
        <f t="shared" si="3"/>
        <v>0</v>
      </c>
      <c r="Q48" s="41"/>
      <c r="R48" s="41"/>
      <c r="S48" s="40">
        <f t="shared" si="4"/>
        <v>0</v>
      </c>
      <c r="T48" s="41"/>
      <c r="U48" s="41"/>
      <c r="V48" s="40">
        <f t="shared" si="5"/>
        <v>0</v>
      </c>
      <c r="W48" s="41"/>
      <c r="X48" s="41"/>
      <c r="Y48" s="40">
        <f t="shared" si="6"/>
        <v>0</v>
      </c>
      <c r="Z48" s="41"/>
      <c r="AA48" s="41"/>
      <c r="AB48" s="41"/>
      <c r="AC48" s="41"/>
      <c r="AD48" s="41"/>
      <c r="AE48" s="41">
        <f t="shared" si="8"/>
        <v>0</v>
      </c>
      <c r="AF48" s="41"/>
      <c r="AG48" s="41"/>
      <c r="AH48" s="41">
        <f t="shared" si="9"/>
        <v>0</v>
      </c>
      <c r="AI48" s="41"/>
      <c r="AJ48" s="41"/>
      <c r="AK48" s="41">
        <f t="shared" si="10"/>
        <v>0</v>
      </c>
      <c r="AL48" s="41"/>
      <c r="AM48" s="41"/>
      <c r="AN48" s="41">
        <f t="shared" si="11"/>
        <v>0</v>
      </c>
      <c r="AO48" s="41"/>
      <c r="AP48" s="41"/>
      <c r="AQ48" s="41">
        <f t="shared" si="12"/>
        <v>0</v>
      </c>
      <c r="AR48" s="41"/>
      <c r="AS48" s="41"/>
      <c r="AT48" s="41">
        <f t="shared" si="13"/>
        <v>0</v>
      </c>
      <c r="AU48" s="41"/>
      <c r="AV48" s="41"/>
    </row>
    <row r="49" spans="1:48" ht="45" customHeight="1">
      <c r="A49" s="35" t="s">
        <v>54</v>
      </c>
      <c r="B49" s="40">
        <f t="shared" si="0"/>
        <v>0</v>
      </c>
      <c r="C49" s="41"/>
      <c r="D49" s="41"/>
      <c r="E49" s="40">
        <f t="shared" si="1"/>
        <v>0</v>
      </c>
      <c r="F49" s="41"/>
      <c r="G49" s="41"/>
      <c r="H49" s="68">
        <f t="shared" si="7"/>
        <v>3218</v>
      </c>
      <c r="I49" s="41">
        <v>3218</v>
      </c>
      <c r="J49" s="41">
        <v>1287</v>
      </c>
      <c r="K49" s="41">
        <v>1931</v>
      </c>
      <c r="L49" s="41"/>
      <c r="M49" s="40">
        <f t="shared" si="2"/>
        <v>2529</v>
      </c>
      <c r="N49" s="41">
        <v>2529</v>
      </c>
      <c r="O49" s="41"/>
      <c r="P49" s="40">
        <f t="shared" si="3"/>
        <v>0</v>
      </c>
      <c r="Q49" s="41"/>
      <c r="R49" s="41"/>
      <c r="S49" s="40">
        <f t="shared" si="4"/>
        <v>0</v>
      </c>
      <c r="T49" s="41"/>
      <c r="U49" s="41"/>
      <c r="V49" s="40">
        <f t="shared" si="5"/>
        <v>0</v>
      </c>
      <c r="W49" s="41"/>
      <c r="X49" s="41"/>
      <c r="Y49" s="40">
        <f t="shared" si="6"/>
        <v>0</v>
      </c>
      <c r="Z49" s="41"/>
      <c r="AA49" s="41"/>
      <c r="AB49" s="41"/>
      <c r="AC49" s="41"/>
      <c r="AD49" s="41"/>
      <c r="AE49" s="41">
        <f t="shared" si="8"/>
        <v>0</v>
      </c>
      <c r="AF49" s="41"/>
      <c r="AG49" s="41"/>
      <c r="AH49" s="41">
        <f t="shared" si="9"/>
        <v>0</v>
      </c>
      <c r="AI49" s="41"/>
      <c r="AJ49" s="41"/>
      <c r="AK49" s="41">
        <f t="shared" si="10"/>
        <v>0</v>
      </c>
      <c r="AL49" s="41"/>
      <c r="AM49" s="41"/>
      <c r="AN49" s="41">
        <f t="shared" si="11"/>
        <v>0</v>
      </c>
      <c r="AO49" s="41"/>
      <c r="AP49" s="41"/>
      <c r="AQ49" s="41">
        <f t="shared" si="12"/>
        <v>0</v>
      </c>
      <c r="AR49" s="41"/>
      <c r="AS49" s="41"/>
      <c r="AT49" s="41">
        <f t="shared" si="13"/>
        <v>0</v>
      </c>
      <c r="AU49" s="41"/>
      <c r="AV49" s="41"/>
    </row>
    <row r="50" spans="1:48" ht="51.75" customHeight="1">
      <c r="A50" s="35" t="s">
        <v>89</v>
      </c>
      <c r="B50" s="40">
        <f t="shared" si="0"/>
        <v>4499</v>
      </c>
      <c r="C50" s="41">
        <v>4499</v>
      </c>
      <c r="D50" s="41"/>
      <c r="E50" s="40">
        <f t="shared" si="1"/>
        <v>733</v>
      </c>
      <c r="F50" s="41">
        <v>733</v>
      </c>
      <c r="G50" s="41"/>
      <c r="H50" s="68">
        <f t="shared" si="7"/>
        <v>8610</v>
      </c>
      <c r="I50" s="41">
        <f>8736-126</f>
        <v>8610</v>
      </c>
      <c r="J50" s="41">
        <f>3494-56</f>
        <v>3438</v>
      </c>
      <c r="K50" s="41">
        <f>5242-70</f>
        <v>5172</v>
      </c>
      <c r="L50" s="41"/>
      <c r="M50" s="40">
        <f t="shared" si="2"/>
        <v>1594</v>
      </c>
      <c r="N50" s="41">
        <v>1594</v>
      </c>
      <c r="O50" s="41"/>
      <c r="P50" s="40">
        <f t="shared" si="3"/>
        <v>0</v>
      </c>
      <c r="Q50" s="41"/>
      <c r="R50" s="41"/>
      <c r="S50" s="40">
        <f t="shared" si="4"/>
        <v>165</v>
      </c>
      <c r="T50" s="41">
        <v>165</v>
      </c>
      <c r="U50" s="41"/>
      <c r="V50" s="40">
        <f t="shared" si="5"/>
        <v>0</v>
      </c>
      <c r="W50" s="41"/>
      <c r="X50" s="41"/>
      <c r="Y50" s="40">
        <f t="shared" si="6"/>
        <v>0</v>
      </c>
      <c r="Z50" s="41"/>
      <c r="AA50" s="41"/>
      <c r="AB50" s="41"/>
      <c r="AC50" s="41"/>
      <c r="AD50" s="41"/>
      <c r="AE50" s="41">
        <f t="shared" si="8"/>
        <v>0</v>
      </c>
      <c r="AF50" s="41"/>
      <c r="AG50" s="41"/>
      <c r="AH50" s="41">
        <f t="shared" si="9"/>
        <v>0</v>
      </c>
      <c r="AI50" s="41"/>
      <c r="AJ50" s="41"/>
      <c r="AK50" s="41">
        <f t="shared" si="10"/>
        <v>0</v>
      </c>
      <c r="AL50" s="41"/>
      <c r="AM50" s="41"/>
      <c r="AN50" s="41">
        <f t="shared" si="11"/>
        <v>0</v>
      </c>
      <c r="AO50" s="41"/>
      <c r="AP50" s="41"/>
      <c r="AQ50" s="41">
        <f t="shared" si="12"/>
        <v>0</v>
      </c>
      <c r="AR50" s="41"/>
      <c r="AS50" s="41"/>
      <c r="AT50" s="41">
        <f t="shared" si="13"/>
        <v>0</v>
      </c>
      <c r="AU50" s="41"/>
      <c r="AV50" s="41"/>
    </row>
    <row r="51" spans="1:48" ht="45" customHeight="1">
      <c r="A51" s="35" t="s">
        <v>55</v>
      </c>
      <c r="B51" s="40">
        <f t="shared" si="0"/>
        <v>1980</v>
      </c>
      <c r="C51" s="41">
        <v>1980</v>
      </c>
      <c r="D51" s="41"/>
      <c r="E51" s="40">
        <f t="shared" si="1"/>
        <v>1884</v>
      </c>
      <c r="F51" s="41">
        <v>1884</v>
      </c>
      <c r="G51" s="41"/>
      <c r="H51" s="68">
        <f t="shared" si="7"/>
        <v>7189</v>
      </c>
      <c r="I51" s="41">
        <v>7189</v>
      </c>
      <c r="J51" s="41">
        <v>2876</v>
      </c>
      <c r="K51" s="41">
        <v>4313</v>
      </c>
      <c r="L51" s="41"/>
      <c r="M51" s="40">
        <f t="shared" si="2"/>
        <v>884</v>
      </c>
      <c r="N51" s="41">
        <v>884</v>
      </c>
      <c r="O51" s="41"/>
      <c r="P51" s="40">
        <f t="shared" si="3"/>
        <v>0</v>
      </c>
      <c r="Q51" s="41"/>
      <c r="R51" s="41"/>
      <c r="S51" s="40">
        <f t="shared" si="4"/>
        <v>217</v>
      </c>
      <c r="T51" s="41">
        <v>217</v>
      </c>
      <c r="U51" s="41"/>
      <c r="V51" s="40">
        <f t="shared" si="5"/>
        <v>0</v>
      </c>
      <c r="W51" s="41"/>
      <c r="X51" s="41"/>
      <c r="Y51" s="40">
        <f t="shared" si="6"/>
        <v>0</v>
      </c>
      <c r="Z51" s="41"/>
      <c r="AA51" s="41"/>
      <c r="AB51" s="41"/>
      <c r="AC51" s="41"/>
      <c r="AD51" s="41"/>
      <c r="AE51" s="41">
        <f t="shared" si="8"/>
        <v>0</v>
      </c>
      <c r="AF51" s="41"/>
      <c r="AG51" s="41"/>
      <c r="AH51" s="41">
        <f t="shared" si="9"/>
        <v>0</v>
      </c>
      <c r="AI51" s="41"/>
      <c r="AJ51" s="41"/>
      <c r="AK51" s="41">
        <f t="shared" si="10"/>
        <v>0</v>
      </c>
      <c r="AL51" s="41"/>
      <c r="AM51" s="41"/>
      <c r="AN51" s="41">
        <f t="shared" si="11"/>
        <v>0</v>
      </c>
      <c r="AO51" s="41"/>
      <c r="AP51" s="41"/>
      <c r="AQ51" s="41">
        <f t="shared" si="12"/>
        <v>0</v>
      </c>
      <c r="AR51" s="41"/>
      <c r="AS51" s="41"/>
      <c r="AT51" s="41">
        <f t="shared" si="13"/>
        <v>0</v>
      </c>
      <c r="AU51" s="41"/>
      <c r="AV51" s="41"/>
    </row>
    <row r="52" spans="1:48" ht="45" customHeight="1">
      <c r="A52" s="35" t="s">
        <v>56</v>
      </c>
      <c r="B52" s="40">
        <f t="shared" si="0"/>
        <v>0</v>
      </c>
      <c r="C52" s="41"/>
      <c r="D52" s="41"/>
      <c r="E52" s="40">
        <f t="shared" si="1"/>
        <v>0</v>
      </c>
      <c r="F52" s="41"/>
      <c r="G52" s="41"/>
      <c r="H52" s="68">
        <f t="shared" si="7"/>
        <v>6917</v>
      </c>
      <c r="I52" s="41">
        <v>6917</v>
      </c>
      <c r="J52" s="41">
        <v>2767</v>
      </c>
      <c r="K52" s="41">
        <v>4150</v>
      </c>
      <c r="L52" s="41"/>
      <c r="M52" s="40">
        <f t="shared" si="2"/>
        <v>2091</v>
      </c>
      <c r="N52" s="41">
        <v>2091</v>
      </c>
      <c r="O52" s="41"/>
      <c r="P52" s="40">
        <f t="shared" si="3"/>
        <v>0</v>
      </c>
      <c r="Q52" s="41"/>
      <c r="R52" s="41"/>
      <c r="S52" s="40">
        <f t="shared" si="4"/>
        <v>0</v>
      </c>
      <c r="T52" s="41"/>
      <c r="U52" s="41"/>
      <c r="V52" s="40">
        <f t="shared" si="5"/>
        <v>0</v>
      </c>
      <c r="W52" s="41"/>
      <c r="X52" s="41"/>
      <c r="Y52" s="40">
        <f t="shared" si="6"/>
        <v>0</v>
      </c>
      <c r="Z52" s="41"/>
      <c r="AA52" s="41"/>
      <c r="AB52" s="41"/>
      <c r="AC52" s="41"/>
      <c r="AD52" s="41"/>
      <c r="AE52" s="41">
        <f t="shared" si="8"/>
        <v>0</v>
      </c>
      <c r="AF52" s="41"/>
      <c r="AG52" s="41"/>
      <c r="AH52" s="41">
        <f t="shared" si="9"/>
        <v>0</v>
      </c>
      <c r="AI52" s="41"/>
      <c r="AJ52" s="41"/>
      <c r="AK52" s="41">
        <f t="shared" si="10"/>
        <v>0</v>
      </c>
      <c r="AL52" s="41"/>
      <c r="AM52" s="41"/>
      <c r="AN52" s="41">
        <f t="shared" si="11"/>
        <v>0</v>
      </c>
      <c r="AO52" s="41"/>
      <c r="AP52" s="41"/>
      <c r="AQ52" s="41">
        <f t="shared" si="12"/>
        <v>0</v>
      </c>
      <c r="AR52" s="41"/>
      <c r="AS52" s="41"/>
      <c r="AT52" s="41">
        <f t="shared" si="13"/>
        <v>0</v>
      </c>
      <c r="AU52" s="41"/>
      <c r="AV52" s="41"/>
    </row>
    <row r="53" spans="1:48" ht="45" customHeight="1">
      <c r="A53" s="35" t="s">
        <v>57</v>
      </c>
      <c r="B53" s="40">
        <f t="shared" si="0"/>
        <v>0</v>
      </c>
      <c r="C53" s="41"/>
      <c r="D53" s="41"/>
      <c r="E53" s="40">
        <f t="shared" si="1"/>
        <v>550</v>
      </c>
      <c r="F53" s="41">
        <v>550</v>
      </c>
      <c r="G53" s="41"/>
      <c r="H53" s="68">
        <f t="shared" si="7"/>
        <v>0</v>
      </c>
      <c r="I53" s="41"/>
      <c r="J53" s="41"/>
      <c r="K53" s="41"/>
      <c r="L53" s="41"/>
      <c r="M53" s="40">
        <f t="shared" si="2"/>
        <v>0</v>
      </c>
      <c r="N53" s="41"/>
      <c r="O53" s="41"/>
      <c r="P53" s="40">
        <f t="shared" si="3"/>
        <v>0</v>
      </c>
      <c r="Q53" s="41"/>
      <c r="R53" s="41"/>
      <c r="S53" s="40">
        <f t="shared" si="4"/>
        <v>0</v>
      </c>
      <c r="T53" s="41"/>
      <c r="U53" s="41"/>
      <c r="V53" s="40">
        <f t="shared" si="5"/>
        <v>0</v>
      </c>
      <c r="W53" s="41"/>
      <c r="X53" s="41"/>
      <c r="Y53" s="40">
        <f t="shared" si="6"/>
        <v>0</v>
      </c>
      <c r="Z53" s="41"/>
      <c r="AA53" s="41"/>
      <c r="AB53" s="41"/>
      <c r="AC53" s="41"/>
      <c r="AD53" s="41"/>
      <c r="AE53" s="41">
        <f t="shared" si="8"/>
        <v>0</v>
      </c>
      <c r="AF53" s="41"/>
      <c r="AG53" s="41"/>
      <c r="AH53" s="41">
        <f t="shared" si="9"/>
        <v>5000</v>
      </c>
      <c r="AI53" s="41">
        <v>5000</v>
      </c>
      <c r="AJ53" s="41"/>
      <c r="AK53" s="41">
        <f t="shared" si="10"/>
        <v>0</v>
      </c>
      <c r="AL53" s="41"/>
      <c r="AM53" s="41"/>
      <c r="AN53" s="41">
        <f t="shared" si="11"/>
        <v>0</v>
      </c>
      <c r="AO53" s="41"/>
      <c r="AP53" s="41"/>
      <c r="AQ53" s="41">
        <f t="shared" si="12"/>
        <v>0</v>
      </c>
      <c r="AR53" s="41"/>
      <c r="AS53" s="41"/>
      <c r="AT53" s="41">
        <f t="shared" si="13"/>
        <v>0</v>
      </c>
      <c r="AU53" s="41"/>
      <c r="AV53" s="41"/>
    </row>
    <row r="54" spans="1:48" ht="45" customHeight="1">
      <c r="A54" s="35" t="s">
        <v>58</v>
      </c>
      <c r="B54" s="40">
        <f t="shared" si="0"/>
        <v>2000</v>
      </c>
      <c r="C54" s="41">
        <v>2000</v>
      </c>
      <c r="D54" s="41"/>
      <c r="E54" s="40">
        <f t="shared" si="1"/>
        <v>800</v>
      </c>
      <c r="F54" s="41">
        <v>800</v>
      </c>
      <c r="G54" s="41"/>
      <c r="H54" s="68">
        <f t="shared" si="7"/>
        <v>6840</v>
      </c>
      <c r="I54" s="41">
        <v>6840</v>
      </c>
      <c r="J54" s="41">
        <v>2736</v>
      </c>
      <c r="K54" s="41">
        <v>4104</v>
      </c>
      <c r="L54" s="41"/>
      <c r="M54" s="40">
        <f t="shared" si="2"/>
        <v>2072</v>
      </c>
      <c r="N54" s="41">
        <v>2072</v>
      </c>
      <c r="O54" s="41"/>
      <c r="P54" s="40">
        <f t="shared" si="3"/>
        <v>0</v>
      </c>
      <c r="Q54" s="41"/>
      <c r="R54" s="41"/>
      <c r="S54" s="40">
        <f t="shared" si="4"/>
        <v>270</v>
      </c>
      <c r="T54" s="41">
        <v>270</v>
      </c>
      <c r="U54" s="41"/>
      <c r="V54" s="40">
        <f t="shared" si="5"/>
        <v>0</v>
      </c>
      <c r="W54" s="41"/>
      <c r="X54" s="41"/>
      <c r="Y54" s="40">
        <f t="shared" si="6"/>
        <v>0</v>
      </c>
      <c r="Z54" s="41"/>
      <c r="AA54" s="41"/>
      <c r="AB54" s="41"/>
      <c r="AC54" s="41"/>
      <c r="AD54" s="41"/>
      <c r="AE54" s="41">
        <f t="shared" si="8"/>
        <v>0</v>
      </c>
      <c r="AF54" s="41"/>
      <c r="AG54" s="41"/>
      <c r="AH54" s="41">
        <f t="shared" si="9"/>
        <v>0</v>
      </c>
      <c r="AI54" s="41"/>
      <c r="AJ54" s="41"/>
      <c r="AK54" s="41">
        <f t="shared" si="10"/>
        <v>0</v>
      </c>
      <c r="AL54" s="41"/>
      <c r="AM54" s="41"/>
      <c r="AN54" s="41">
        <f t="shared" si="11"/>
        <v>0</v>
      </c>
      <c r="AO54" s="41"/>
      <c r="AP54" s="41"/>
      <c r="AQ54" s="41">
        <f t="shared" si="12"/>
        <v>0</v>
      </c>
      <c r="AR54" s="41"/>
      <c r="AS54" s="41"/>
      <c r="AT54" s="41">
        <f t="shared" si="13"/>
        <v>0</v>
      </c>
      <c r="AU54" s="41"/>
      <c r="AV54" s="41"/>
    </row>
    <row r="55" spans="1:48" ht="45" customHeight="1">
      <c r="A55" s="35" t="s">
        <v>59</v>
      </c>
      <c r="B55" s="40">
        <f t="shared" si="0"/>
        <v>1200</v>
      </c>
      <c r="C55" s="41">
        <v>1200</v>
      </c>
      <c r="D55" s="41"/>
      <c r="E55" s="40">
        <f t="shared" si="1"/>
        <v>0</v>
      </c>
      <c r="F55" s="41"/>
      <c r="G55" s="41"/>
      <c r="H55" s="68">
        <f t="shared" si="7"/>
        <v>4006</v>
      </c>
      <c r="I55" s="41">
        <v>4006</v>
      </c>
      <c r="J55" s="41">
        <v>1602</v>
      </c>
      <c r="K55" s="41">
        <v>2404</v>
      </c>
      <c r="L55" s="41"/>
      <c r="M55" s="40">
        <f t="shared" si="2"/>
        <v>989</v>
      </c>
      <c r="N55" s="41">
        <v>989</v>
      </c>
      <c r="O55" s="41"/>
      <c r="P55" s="40">
        <f t="shared" si="3"/>
        <v>0</v>
      </c>
      <c r="Q55" s="41"/>
      <c r="R55" s="41"/>
      <c r="S55" s="40">
        <f t="shared" si="4"/>
        <v>0</v>
      </c>
      <c r="T55" s="41"/>
      <c r="U55" s="41"/>
      <c r="V55" s="40">
        <f t="shared" si="5"/>
        <v>0</v>
      </c>
      <c r="W55" s="41"/>
      <c r="X55" s="41"/>
      <c r="Y55" s="40">
        <f t="shared" si="6"/>
        <v>0</v>
      </c>
      <c r="Z55" s="41"/>
      <c r="AA55" s="41"/>
      <c r="AB55" s="41"/>
      <c r="AC55" s="41"/>
      <c r="AD55" s="41"/>
      <c r="AE55" s="41">
        <f t="shared" si="8"/>
        <v>0</v>
      </c>
      <c r="AF55" s="41"/>
      <c r="AG55" s="41"/>
      <c r="AH55" s="41">
        <f t="shared" si="9"/>
        <v>0</v>
      </c>
      <c r="AI55" s="41"/>
      <c r="AJ55" s="41"/>
      <c r="AK55" s="41">
        <f t="shared" si="10"/>
        <v>0</v>
      </c>
      <c r="AL55" s="41"/>
      <c r="AM55" s="41"/>
      <c r="AN55" s="41">
        <f t="shared" si="11"/>
        <v>0</v>
      </c>
      <c r="AO55" s="41"/>
      <c r="AP55" s="41"/>
      <c r="AQ55" s="41">
        <f t="shared" si="12"/>
        <v>0</v>
      </c>
      <c r="AR55" s="41"/>
      <c r="AS55" s="41"/>
      <c r="AT55" s="41">
        <f t="shared" si="13"/>
        <v>0</v>
      </c>
      <c r="AU55" s="41"/>
      <c r="AV55" s="41"/>
    </row>
    <row r="56" spans="1:48" ht="45" customHeight="1">
      <c r="A56" s="35" t="s">
        <v>60</v>
      </c>
      <c r="B56" s="40">
        <f t="shared" si="0"/>
        <v>1905</v>
      </c>
      <c r="C56" s="41">
        <f>2455-250-300</f>
        <v>1905</v>
      </c>
      <c r="D56" s="41"/>
      <c r="E56" s="40">
        <f t="shared" si="1"/>
        <v>0</v>
      </c>
      <c r="F56" s="41"/>
      <c r="G56" s="41"/>
      <c r="H56" s="68">
        <f t="shared" si="7"/>
        <v>3300</v>
      </c>
      <c r="I56" s="41">
        <v>3300</v>
      </c>
      <c r="J56" s="41">
        <v>1320</v>
      </c>
      <c r="K56" s="41">
        <v>1980</v>
      </c>
      <c r="L56" s="41"/>
      <c r="M56" s="40">
        <f t="shared" si="2"/>
        <v>950</v>
      </c>
      <c r="N56" s="41">
        <v>950</v>
      </c>
      <c r="O56" s="41"/>
      <c r="P56" s="40">
        <f t="shared" si="3"/>
        <v>0</v>
      </c>
      <c r="Q56" s="41"/>
      <c r="R56" s="41"/>
      <c r="S56" s="40">
        <f t="shared" si="4"/>
        <v>1785</v>
      </c>
      <c r="T56" s="41">
        <f>2001-216</f>
        <v>1785</v>
      </c>
      <c r="U56" s="41"/>
      <c r="V56" s="40">
        <f t="shared" si="5"/>
        <v>0</v>
      </c>
      <c r="W56" s="41"/>
      <c r="X56" s="41"/>
      <c r="Y56" s="40">
        <f t="shared" si="6"/>
        <v>0</v>
      </c>
      <c r="Z56" s="41"/>
      <c r="AA56" s="41"/>
      <c r="AB56" s="41"/>
      <c r="AC56" s="41"/>
      <c r="AD56" s="41"/>
      <c r="AE56" s="41">
        <f t="shared" si="8"/>
        <v>0</v>
      </c>
      <c r="AF56" s="41"/>
      <c r="AG56" s="41"/>
      <c r="AH56" s="41">
        <f t="shared" si="9"/>
        <v>0</v>
      </c>
      <c r="AI56" s="41"/>
      <c r="AJ56" s="41"/>
      <c r="AK56" s="41">
        <f t="shared" si="10"/>
        <v>0</v>
      </c>
      <c r="AL56" s="41"/>
      <c r="AM56" s="41"/>
      <c r="AN56" s="41">
        <f t="shared" si="11"/>
        <v>0</v>
      </c>
      <c r="AO56" s="41"/>
      <c r="AP56" s="41"/>
      <c r="AQ56" s="41">
        <f t="shared" si="12"/>
        <v>0</v>
      </c>
      <c r="AR56" s="41"/>
      <c r="AS56" s="41"/>
      <c r="AT56" s="41">
        <f t="shared" si="13"/>
        <v>0</v>
      </c>
      <c r="AU56" s="41"/>
      <c r="AV56" s="41"/>
    </row>
    <row r="57" spans="1:48" ht="45" customHeight="1">
      <c r="A57" s="42" t="s">
        <v>61</v>
      </c>
      <c r="B57" s="40">
        <f t="shared" si="0"/>
        <v>0</v>
      </c>
      <c r="C57" s="41"/>
      <c r="D57" s="41"/>
      <c r="E57" s="40">
        <f t="shared" si="1"/>
        <v>0</v>
      </c>
      <c r="F57" s="41"/>
      <c r="G57" s="41"/>
      <c r="H57" s="68">
        <f t="shared" si="7"/>
        <v>5754</v>
      </c>
      <c r="I57" s="41"/>
      <c r="J57" s="41"/>
      <c r="K57" s="41"/>
      <c r="L57" s="41">
        <v>5754</v>
      </c>
      <c r="M57" s="40">
        <f t="shared" si="2"/>
        <v>200</v>
      </c>
      <c r="N57" s="41"/>
      <c r="O57" s="41">
        <f>500-300</f>
        <v>200</v>
      </c>
      <c r="P57" s="40">
        <f t="shared" si="3"/>
        <v>0</v>
      </c>
      <c r="Q57" s="41"/>
      <c r="R57" s="41"/>
      <c r="S57" s="40">
        <f t="shared" si="4"/>
        <v>0</v>
      </c>
      <c r="T57" s="41"/>
      <c r="U57" s="41"/>
      <c r="V57" s="40">
        <f t="shared" si="5"/>
        <v>0</v>
      </c>
      <c r="W57" s="41"/>
      <c r="X57" s="41"/>
      <c r="Y57" s="40">
        <f t="shared" si="6"/>
        <v>0</v>
      </c>
      <c r="Z57" s="41"/>
      <c r="AA57" s="41"/>
      <c r="AB57" s="41"/>
      <c r="AC57" s="41"/>
      <c r="AD57" s="41"/>
      <c r="AE57" s="41">
        <f t="shared" si="8"/>
        <v>0</v>
      </c>
      <c r="AF57" s="41"/>
      <c r="AG57" s="41"/>
      <c r="AH57" s="41">
        <f t="shared" si="9"/>
        <v>0</v>
      </c>
      <c r="AI57" s="41"/>
      <c r="AJ57" s="41"/>
      <c r="AK57" s="41">
        <f t="shared" si="10"/>
        <v>0</v>
      </c>
      <c r="AL57" s="41"/>
      <c r="AM57" s="41"/>
      <c r="AN57" s="41">
        <f t="shared" si="11"/>
        <v>0</v>
      </c>
      <c r="AO57" s="41"/>
      <c r="AP57" s="41"/>
      <c r="AQ57" s="41">
        <f t="shared" si="12"/>
        <v>0</v>
      </c>
      <c r="AR57" s="41"/>
      <c r="AS57" s="41"/>
      <c r="AT57" s="41">
        <f t="shared" si="13"/>
        <v>0</v>
      </c>
      <c r="AU57" s="41"/>
      <c r="AV57" s="41"/>
    </row>
    <row r="58" spans="1:48" ht="45" customHeight="1">
      <c r="A58" s="42" t="s">
        <v>88</v>
      </c>
      <c r="B58" s="40">
        <f t="shared" si="0"/>
        <v>1304</v>
      </c>
      <c r="C58" s="41"/>
      <c r="D58" s="41">
        <v>1304</v>
      </c>
      <c r="E58" s="40">
        <f t="shared" si="1"/>
        <v>0</v>
      </c>
      <c r="F58" s="41"/>
      <c r="G58" s="41"/>
      <c r="H58" s="68">
        <f t="shared" si="7"/>
        <v>7603</v>
      </c>
      <c r="I58" s="41"/>
      <c r="J58" s="41"/>
      <c r="K58" s="41"/>
      <c r="L58" s="41">
        <v>7603</v>
      </c>
      <c r="M58" s="40">
        <f t="shared" si="2"/>
        <v>600</v>
      </c>
      <c r="N58" s="41"/>
      <c r="O58" s="41">
        <f>300+300</f>
        <v>600</v>
      </c>
      <c r="P58" s="40">
        <f t="shared" si="3"/>
        <v>0</v>
      </c>
      <c r="Q58" s="41"/>
      <c r="R58" s="41"/>
      <c r="S58" s="40">
        <f t="shared" si="4"/>
        <v>0</v>
      </c>
      <c r="T58" s="41"/>
      <c r="U58" s="41"/>
      <c r="V58" s="40">
        <f t="shared" si="5"/>
        <v>0</v>
      </c>
      <c r="W58" s="41"/>
      <c r="X58" s="41"/>
      <c r="Y58" s="40">
        <f t="shared" si="6"/>
        <v>0</v>
      </c>
      <c r="Z58" s="41"/>
      <c r="AA58" s="41"/>
      <c r="AB58" s="41"/>
      <c r="AC58" s="41"/>
      <c r="AD58" s="41"/>
      <c r="AE58" s="41">
        <f t="shared" si="8"/>
        <v>0</v>
      </c>
      <c r="AF58" s="41"/>
      <c r="AG58" s="41"/>
      <c r="AH58" s="41">
        <f t="shared" si="9"/>
        <v>0</v>
      </c>
      <c r="AI58" s="41"/>
      <c r="AJ58" s="41"/>
      <c r="AK58" s="41">
        <f t="shared" si="10"/>
        <v>0</v>
      </c>
      <c r="AL58" s="41"/>
      <c r="AM58" s="41"/>
      <c r="AN58" s="41">
        <f t="shared" si="11"/>
        <v>2000</v>
      </c>
      <c r="AO58" s="41"/>
      <c r="AP58" s="41">
        <v>2000</v>
      </c>
      <c r="AQ58" s="41">
        <f t="shared" si="12"/>
        <v>1500</v>
      </c>
      <c r="AR58" s="41"/>
      <c r="AS58" s="41">
        <v>1500</v>
      </c>
      <c r="AT58" s="41">
        <f t="shared" si="13"/>
        <v>500</v>
      </c>
      <c r="AU58" s="41"/>
      <c r="AV58" s="41">
        <v>500</v>
      </c>
    </row>
    <row r="59" spans="1:48" ht="45" customHeight="1">
      <c r="A59" s="44" t="s">
        <v>62</v>
      </c>
      <c r="B59" s="40">
        <f t="shared" si="0"/>
        <v>7055</v>
      </c>
      <c r="C59" s="41">
        <v>7055</v>
      </c>
      <c r="D59" s="41"/>
      <c r="E59" s="40">
        <f t="shared" si="1"/>
        <v>3400</v>
      </c>
      <c r="F59" s="41">
        <v>3400</v>
      </c>
      <c r="G59" s="41"/>
      <c r="H59" s="68">
        <f t="shared" si="7"/>
        <v>14595</v>
      </c>
      <c r="I59" s="41">
        <v>13049</v>
      </c>
      <c r="J59" s="41">
        <v>5220</v>
      </c>
      <c r="K59" s="41">
        <v>7829</v>
      </c>
      <c r="L59" s="41">
        <v>1546</v>
      </c>
      <c r="M59" s="40">
        <f t="shared" si="2"/>
        <v>5600</v>
      </c>
      <c r="N59" s="41">
        <v>5522</v>
      </c>
      <c r="O59" s="41">
        <v>78</v>
      </c>
      <c r="P59" s="40">
        <f t="shared" si="3"/>
        <v>0</v>
      </c>
      <c r="Q59" s="41"/>
      <c r="R59" s="41"/>
      <c r="S59" s="40">
        <f t="shared" si="4"/>
        <v>0</v>
      </c>
      <c r="T59" s="41"/>
      <c r="U59" s="41"/>
      <c r="V59" s="40">
        <f t="shared" si="5"/>
        <v>0</v>
      </c>
      <c r="W59" s="41"/>
      <c r="X59" s="41"/>
      <c r="Y59" s="40">
        <f t="shared" si="6"/>
        <v>0</v>
      </c>
      <c r="Z59" s="41"/>
      <c r="AA59" s="41"/>
      <c r="AB59" s="41"/>
      <c r="AC59" s="41"/>
      <c r="AD59" s="41"/>
      <c r="AE59" s="41">
        <f t="shared" si="8"/>
        <v>0</v>
      </c>
      <c r="AF59" s="41"/>
      <c r="AG59" s="41"/>
      <c r="AH59" s="41">
        <f t="shared" si="9"/>
        <v>0</v>
      </c>
      <c r="AI59" s="41"/>
      <c r="AJ59" s="41"/>
      <c r="AK59" s="41">
        <f t="shared" si="10"/>
        <v>0</v>
      </c>
      <c r="AL59" s="41"/>
      <c r="AM59" s="41"/>
      <c r="AN59" s="41">
        <f t="shared" si="11"/>
        <v>0</v>
      </c>
      <c r="AO59" s="41"/>
      <c r="AP59" s="41"/>
      <c r="AQ59" s="41">
        <f t="shared" si="12"/>
        <v>200</v>
      </c>
      <c r="AR59" s="41">
        <v>200</v>
      </c>
      <c r="AS59" s="41"/>
      <c r="AT59" s="41">
        <f t="shared" si="13"/>
        <v>0</v>
      </c>
      <c r="AU59" s="41"/>
      <c r="AV59" s="41"/>
    </row>
    <row r="60" spans="1:48" ht="45" customHeight="1">
      <c r="A60" s="35" t="s">
        <v>63</v>
      </c>
      <c r="B60" s="40">
        <f t="shared" si="0"/>
        <v>5020</v>
      </c>
      <c r="C60" s="41">
        <v>5020</v>
      </c>
      <c r="D60" s="41"/>
      <c r="E60" s="40">
        <f t="shared" si="1"/>
        <v>1350</v>
      </c>
      <c r="F60" s="41">
        <v>1350</v>
      </c>
      <c r="G60" s="41"/>
      <c r="H60" s="68">
        <f t="shared" si="7"/>
        <v>11702</v>
      </c>
      <c r="I60" s="41">
        <v>11702</v>
      </c>
      <c r="J60" s="41">
        <v>4681</v>
      </c>
      <c r="K60" s="41">
        <v>7021</v>
      </c>
      <c r="L60" s="41"/>
      <c r="M60" s="40">
        <f t="shared" si="2"/>
        <v>3000</v>
      </c>
      <c r="N60" s="41">
        <v>3000</v>
      </c>
      <c r="O60" s="41"/>
      <c r="P60" s="40">
        <f t="shared" si="3"/>
        <v>0</v>
      </c>
      <c r="Q60" s="41"/>
      <c r="R60" s="41"/>
      <c r="S60" s="40">
        <f t="shared" si="4"/>
        <v>0</v>
      </c>
      <c r="T60" s="41"/>
      <c r="U60" s="41"/>
      <c r="V60" s="40">
        <f t="shared" si="5"/>
        <v>0</v>
      </c>
      <c r="W60" s="41"/>
      <c r="X60" s="41"/>
      <c r="Y60" s="40">
        <f t="shared" si="6"/>
        <v>0</v>
      </c>
      <c r="Z60" s="41"/>
      <c r="AA60" s="41"/>
      <c r="AB60" s="41"/>
      <c r="AC60" s="41"/>
      <c r="AD60" s="41"/>
      <c r="AE60" s="41">
        <f t="shared" si="8"/>
        <v>0</v>
      </c>
      <c r="AF60" s="41"/>
      <c r="AG60" s="41"/>
      <c r="AH60" s="41">
        <f t="shared" si="9"/>
        <v>0</v>
      </c>
      <c r="AI60" s="41"/>
      <c r="AJ60" s="41"/>
      <c r="AK60" s="41">
        <f t="shared" si="10"/>
        <v>0</v>
      </c>
      <c r="AL60" s="41"/>
      <c r="AM60" s="41"/>
      <c r="AN60" s="41">
        <f t="shared" si="11"/>
        <v>0</v>
      </c>
      <c r="AO60" s="41"/>
      <c r="AP60" s="41"/>
      <c r="AQ60" s="41">
        <f t="shared" si="12"/>
        <v>0</v>
      </c>
      <c r="AR60" s="41"/>
      <c r="AS60" s="41"/>
      <c r="AT60" s="41">
        <f t="shared" si="13"/>
        <v>0</v>
      </c>
      <c r="AU60" s="41"/>
      <c r="AV60" s="41"/>
    </row>
    <row r="61" spans="1:48" ht="45" customHeight="1">
      <c r="A61" s="35" t="s">
        <v>64</v>
      </c>
      <c r="B61" s="40">
        <f t="shared" si="0"/>
        <v>0</v>
      </c>
      <c r="C61" s="41"/>
      <c r="D61" s="41"/>
      <c r="E61" s="40">
        <f t="shared" si="1"/>
        <v>0</v>
      </c>
      <c r="F61" s="41"/>
      <c r="G61" s="41"/>
      <c r="H61" s="68">
        <f t="shared" si="7"/>
        <v>5162</v>
      </c>
      <c r="I61" s="41">
        <v>4612</v>
      </c>
      <c r="J61" s="41">
        <v>1845</v>
      </c>
      <c r="K61" s="41">
        <v>2767</v>
      </c>
      <c r="L61" s="41">
        <v>550</v>
      </c>
      <c r="M61" s="40">
        <f t="shared" si="2"/>
        <v>3194</v>
      </c>
      <c r="N61" s="41">
        <v>2900</v>
      </c>
      <c r="O61" s="41">
        <v>294</v>
      </c>
      <c r="P61" s="40">
        <f t="shared" si="3"/>
        <v>0</v>
      </c>
      <c r="Q61" s="41"/>
      <c r="R61" s="41"/>
      <c r="S61" s="40">
        <f t="shared" si="4"/>
        <v>0</v>
      </c>
      <c r="T61" s="41"/>
      <c r="U61" s="41"/>
      <c r="V61" s="40">
        <f t="shared" si="5"/>
        <v>0</v>
      </c>
      <c r="W61" s="41"/>
      <c r="X61" s="41"/>
      <c r="Y61" s="40">
        <f t="shared" si="6"/>
        <v>0</v>
      </c>
      <c r="Z61" s="41"/>
      <c r="AA61" s="41"/>
      <c r="AB61" s="41"/>
      <c r="AC61" s="41"/>
      <c r="AD61" s="41"/>
      <c r="AE61" s="41">
        <f t="shared" si="8"/>
        <v>0</v>
      </c>
      <c r="AF61" s="41"/>
      <c r="AG61" s="41"/>
      <c r="AH61" s="41">
        <f t="shared" si="9"/>
        <v>0</v>
      </c>
      <c r="AI61" s="41"/>
      <c r="AJ61" s="41"/>
      <c r="AK61" s="41">
        <f t="shared" si="10"/>
        <v>0</v>
      </c>
      <c r="AL61" s="41"/>
      <c r="AM61" s="41"/>
      <c r="AN61" s="41">
        <f t="shared" si="11"/>
        <v>0</v>
      </c>
      <c r="AO61" s="41"/>
      <c r="AP61" s="41"/>
      <c r="AQ61" s="41">
        <f t="shared" si="12"/>
        <v>0</v>
      </c>
      <c r="AR61" s="41"/>
      <c r="AS61" s="41"/>
      <c r="AT61" s="41">
        <f t="shared" si="13"/>
        <v>0</v>
      </c>
      <c r="AU61" s="41"/>
      <c r="AV61" s="41"/>
    </row>
    <row r="62" spans="1:48" ht="45" customHeight="1">
      <c r="A62" s="35" t="s">
        <v>65</v>
      </c>
      <c r="B62" s="40">
        <f t="shared" si="0"/>
        <v>0</v>
      </c>
      <c r="C62" s="41"/>
      <c r="D62" s="41"/>
      <c r="E62" s="40">
        <f t="shared" si="1"/>
        <v>0</v>
      </c>
      <c r="F62" s="41"/>
      <c r="G62" s="41"/>
      <c r="H62" s="68">
        <f t="shared" si="7"/>
        <v>11890</v>
      </c>
      <c r="I62" s="41">
        <v>10394</v>
      </c>
      <c r="J62" s="41">
        <v>4158</v>
      </c>
      <c r="K62" s="41">
        <v>6236</v>
      </c>
      <c r="L62" s="41">
        <v>1496</v>
      </c>
      <c r="M62" s="40">
        <f t="shared" si="2"/>
        <v>1860</v>
      </c>
      <c r="N62" s="41">
        <v>1850</v>
      </c>
      <c r="O62" s="41">
        <v>10</v>
      </c>
      <c r="P62" s="40">
        <f t="shared" si="3"/>
        <v>0</v>
      </c>
      <c r="Q62" s="41"/>
      <c r="R62" s="41"/>
      <c r="S62" s="40">
        <f t="shared" si="4"/>
        <v>0</v>
      </c>
      <c r="T62" s="41"/>
      <c r="U62" s="41"/>
      <c r="V62" s="40">
        <f t="shared" si="5"/>
        <v>0</v>
      </c>
      <c r="W62" s="41"/>
      <c r="X62" s="41"/>
      <c r="Y62" s="40">
        <f t="shared" si="6"/>
        <v>0</v>
      </c>
      <c r="Z62" s="41"/>
      <c r="AA62" s="41"/>
      <c r="AB62" s="41"/>
      <c r="AC62" s="41"/>
      <c r="AD62" s="41"/>
      <c r="AE62" s="41">
        <f t="shared" si="8"/>
        <v>0</v>
      </c>
      <c r="AF62" s="41"/>
      <c r="AG62" s="41"/>
      <c r="AH62" s="41">
        <f t="shared" si="9"/>
        <v>0</v>
      </c>
      <c r="AI62" s="41"/>
      <c r="AJ62" s="41"/>
      <c r="AK62" s="41">
        <f t="shared" si="10"/>
        <v>0</v>
      </c>
      <c r="AL62" s="41"/>
      <c r="AM62" s="41"/>
      <c r="AN62" s="41">
        <f t="shared" si="11"/>
        <v>0</v>
      </c>
      <c r="AO62" s="41"/>
      <c r="AP62" s="41"/>
      <c r="AQ62" s="41">
        <f t="shared" si="12"/>
        <v>0</v>
      </c>
      <c r="AR62" s="41"/>
      <c r="AS62" s="41"/>
      <c r="AT62" s="41">
        <f t="shared" si="13"/>
        <v>0</v>
      </c>
      <c r="AU62" s="41"/>
      <c r="AV62" s="41"/>
    </row>
    <row r="63" spans="1:48" ht="45" customHeight="1">
      <c r="A63" s="35" t="s">
        <v>66</v>
      </c>
      <c r="B63" s="40">
        <f t="shared" si="0"/>
        <v>4500</v>
      </c>
      <c r="C63" s="41">
        <v>4500</v>
      </c>
      <c r="D63" s="41"/>
      <c r="E63" s="40">
        <f t="shared" si="1"/>
        <v>5200</v>
      </c>
      <c r="F63" s="41">
        <v>5200</v>
      </c>
      <c r="G63" s="41"/>
      <c r="H63" s="68">
        <f t="shared" si="7"/>
        <v>8328</v>
      </c>
      <c r="I63" s="41">
        <v>8328</v>
      </c>
      <c r="J63" s="41">
        <f>3331+1613</f>
        <v>4944</v>
      </c>
      <c r="K63" s="41">
        <f>4997-1613</f>
        <v>3384</v>
      </c>
      <c r="L63" s="41"/>
      <c r="M63" s="40">
        <f t="shared" si="2"/>
        <v>3850</v>
      </c>
      <c r="N63" s="41">
        <v>3850</v>
      </c>
      <c r="O63" s="41"/>
      <c r="P63" s="40">
        <f t="shared" si="3"/>
        <v>0</v>
      </c>
      <c r="Q63" s="41"/>
      <c r="R63" s="41"/>
      <c r="S63" s="40">
        <f t="shared" si="4"/>
        <v>0</v>
      </c>
      <c r="T63" s="41"/>
      <c r="U63" s="41"/>
      <c r="V63" s="40">
        <f t="shared" si="5"/>
        <v>0</v>
      </c>
      <c r="W63" s="41"/>
      <c r="X63" s="41"/>
      <c r="Y63" s="40">
        <f t="shared" si="6"/>
        <v>0</v>
      </c>
      <c r="Z63" s="41"/>
      <c r="AA63" s="41"/>
      <c r="AB63" s="41"/>
      <c r="AC63" s="41"/>
      <c r="AD63" s="41"/>
      <c r="AE63" s="41">
        <f t="shared" si="8"/>
        <v>0</v>
      </c>
      <c r="AF63" s="41"/>
      <c r="AG63" s="41"/>
      <c r="AH63" s="41">
        <f t="shared" si="9"/>
        <v>0</v>
      </c>
      <c r="AI63" s="41"/>
      <c r="AJ63" s="41"/>
      <c r="AK63" s="41">
        <f t="shared" si="10"/>
        <v>0</v>
      </c>
      <c r="AL63" s="41"/>
      <c r="AM63" s="41"/>
      <c r="AN63" s="41">
        <f t="shared" si="11"/>
        <v>0</v>
      </c>
      <c r="AO63" s="41"/>
      <c r="AP63" s="41"/>
      <c r="AQ63" s="41">
        <f t="shared" si="12"/>
        <v>0</v>
      </c>
      <c r="AR63" s="41"/>
      <c r="AS63" s="41"/>
      <c r="AT63" s="41">
        <f t="shared" si="13"/>
        <v>0</v>
      </c>
      <c r="AU63" s="41"/>
      <c r="AV63" s="41"/>
    </row>
    <row r="64" spans="1:48" ht="45" customHeight="1">
      <c r="A64" s="35" t="s">
        <v>67</v>
      </c>
      <c r="B64" s="40">
        <f t="shared" si="0"/>
        <v>13500</v>
      </c>
      <c r="C64" s="41">
        <v>13500</v>
      </c>
      <c r="D64" s="41"/>
      <c r="E64" s="40">
        <f t="shared" si="1"/>
        <v>9840</v>
      </c>
      <c r="F64" s="41">
        <v>9840</v>
      </c>
      <c r="G64" s="41"/>
      <c r="H64" s="68">
        <f t="shared" si="7"/>
        <v>11870</v>
      </c>
      <c r="I64" s="41">
        <v>11870</v>
      </c>
      <c r="J64" s="41">
        <v>4748</v>
      </c>
      <c r="K64" s="41">
        <v>7122</v>
      </c>
      <c r="L64" s="41"/>
      <c r="M64" s="40">
        <f t="shared" si="2"/>
        <v>3700</v>
      </c>
      <c r="N64" s="41">
        <v>3700</v>
      </c>
      <c r="O64" s="41"/>
      <c r="P64" s="40">
        <f t="shared" si="3"/>
        <v>0</v>
      </c>
      <c r="Q64" s="41"/>
      <c r="R64" s="41"/>
      <c r="S64" s="40">
        <f t="shared" si="4"/>
        <v>0</v>
      </c>
      <c r="T64" s="41"/>
      <c r="U64" s="41"/>
      <c r="V64" s="40">
        <f t="shared" si="5"/>
        <v>0</v>
      </c>
      <c r="W64" s="41"/>
      <c r="X64" s="41"/>
      <c r="Y64" s="40">
        <f t="shared" si="6"/>
        <v>0</v>
      </c>
      <c r="Z64" s="41"/>
      <c r="AA64" s="41"/>
      <c r="AB64" s="41"/>
      <c r="AC64" s="41">
        <v>550</v>
      </c>
      <c r="AD64" s="41"/>
      <c r="AE64" s="41">
        <f t="shared" si="8"/>
        <v>0</v>
      </c>
      <c r="AF64" s="41"/>
      <c r="AG64" s="41"/>
      <c r="AH64" s="41">
        <f t="shared" si="9"/>
        <v>0</v>
      </c>
      <c r="AI64" s="41"/>
      <c r="AJ64" s="41"/>
      <c r="AK64" s="41">
        <f t="shared" si="10"/>
        <v>0</v>
      </c>
      <c r="AL64" s="41"/>
      <c r="AM64" s="41"/>
      <c r="AN64" s="41">
        <f t="shared" si="11"/>
        <v>0</v>
      </c>
      <c r="AO64" s="41"/>
      <c r="AP64" s="41"/>
      <c r="AQ64" s="41">
        <f t="shared" si="12"/>
        <v>0</v>
      </c>
      <c r="AR64" s="41"/>
      <c r="AS64" s="41"/>
      <c r="AT64" s="41">
        <f t="shared" si="13"/>
        <v>0</v>
      </c>
      <c r="AU64" s="41"/>
      <c r="AV64" s="41"/>
    </row>
    <row r="65" spans="1:48" ht="45" customHeight="1">
      <c r="A65" s="35" t="s">
        <v>68</v>
      </c>
      <c r="B65" s="40">
        <f t="shared" si="0"/>
        <v>2300</v>
      </c>
      <c r="C65" s="41"/>
      <c r="D65" s="41">
        <v>2300</v>
      </c>
      <c r="E65" s="40">
        <f t="shared" si="1"/>
        <v>0</v>
      </c>
      <c r="F65" s="41"/>
      <c r="G65" s="41"/>
      <c r="H65" s="68">
        <f t="shared" si="7"/>
        <v>6330</v>
      </c>
      <c r="I65" s="41"/>
      <c r="J65" s="41"/>
      <c r="K65" s="41"/>
      <c r="L65" s="41">
        <v>6330</v>
      </c>
      <c r="M65" s="40">
        <f t="shared" si="2"/>
        <v>730</v>
      </c>
      <c r="N65" s="41"/>
      <c r="O65" s="41">
        <v>730</v>
      </c>
      <c r="P65" s="40">
        <f t="shared" si="3"/>
        <v>0</v>
      </c>
      <c r="Q65" s="41"/>
      <c r="R65" s="41"/>
      <c r="S65" s="40">
        <f t="shared" si="4"/>
        <v>0</v>
      </c>
      <c r="T65" s="41"/>
      <c r="U65" s="41"/>
      <c r="V65" s="40">
        <f t="shared" si="5"/>
        <v>0</v>
      </c>
      <c r="W65" s="41"/>
      <c r="X65" s="41"/>
      <c r="Y65" s="40">
        <f t="shared" si="6"/>
        <v>0</v>
      </c>
      <c r="Z65" s="41"/>
      <c r="AA65" s="41"/>
      <c r="AB65" s="41"/>
      <c r="AC65" s="41"/>
      <c r="AD65" s="41"/>
      <c r="AE65" s="41">
        <f t="shared" si="8"/>
        <v>0</v>
      </c>
      <c r="AF65" s="41"/>
      <c r="AG65" s="41"/>
      <c r="AH65" s="41">
        <f t="shared" si="9"/>
        <v>0</v>
      </c>
      <c r="AI65" s="41"/>
      <c r="AJ65" s="41"/>
      <c r="AK65" s="41">
        <f t="shared" si="10"/>
        <v>0</v>
      </c>
      <c r="AL65" s="41"/>
      <c r="AM65" s="41"/>
      <c r="AN65" s="41">
        <f t="shared" si="11"/>
        <v>420</v>
      </c>
      <c r="AO65" s="41"/>
      <c r="AP65" s="41">
        <v>420</v>
      </c>
      <c r="AQ65" s="41">
        <f t="shared" si="12"/>
        <v>300</v>
      </c>
      <c r="AR65" s="41"/>
      <c r="AS65" s="41">
        <v>300</v>
      </c>
      <c r="AT65" s="41">
        <f t="shared" si="13"/>
        <v>0</v>
      </c>
      <c r="AU65" s="41"/>
      <c r="AV65" s="41"/>
    </row>
    <row r="66" spans="1:48" ht="45" customHeight="1">
      <c r="A66" s="35" t="s">
        <v>69</v>
      </c>
      <c r="B66" s="40">
        <f t="shared" si="0"/>
        <v>0</v>
      </c>
      <c r="C66" s="41"/>
      <c r="D66" s="41"/>
      <c r="E66" s="40">
        <f t="shared" si="1"/>
        <v>0</v>
      </c>
      <c r="F66" s="41"/>
      <c r="G66" s="41"/>
      <c r="H66" s="68">
        <f t="shared" si="7"/>
        <v>360</v>
      </c>
      <c r="I66" s="41"/>
      <c r="J66" s="41"/>
      <c r="K66" s="41"/>
      <c r="L66" s="41">
        <v>360</v>
      </c>
      <c r="M66" s="40">
        <f t="shared" si="2"/>
        <v>450</v>
      </c>
      <c r="N66" s="41"/>
      <c r="O66" s="41">
        <v>450</v>
      </c>
      <c r="P66" s="40">
        <f t="shared" si="3"/>
        <v>0</v>
      </c>
      <c r="Q66" s="41"/>
      <c r="R66" s="41"/>
      <c r="S66" s="40">
        <f t="shared" si="4"/>
        <v>0</v>
      </c>
      <c r="T66" s="41"/>
      <c r="U66" s="41"/>
      <c r="V66" s="40">
        <f t="shared" si="5"/>
        <v>0</v>
      </c>
      <c r="W66" s="41"/>
      <c r="X66" s="41"/>
      <c r="Y66" s="40">
        <f t="shared" si="6"/>
        <v>0</v>
      </c>
      <c r="Z66" s="41"/>
      <c r="AA66" s="41"/>
      <c r="AB66" s="41"/>
      <c r="AC66" s="41"/>
      <c r="AD66" s="41"/>
      <c r="AE66" s="41">
        <f t="shared" si="8"/>
        <v>0</v>
      </c>
      <c r="AF66" s="41"/>
      <c r="AG66" s="41"/>
      <c r="AH66" s="41">
        <f t="shared" si="9"/>
        <v>0</v>
      </c>
      <c r="AI66" s="41"/>
      <c r="AJ66" s="41"/>
      <c r="AK66" s="41">
        <f t="shared" si="10"/>
        <v>0</v>
      </c>
      <c r="AL66" s="41"/>
      <c r="AM66" s="41"/>
      <c r="AN66" s="41">
        <f t="shared" si="11"/>
        <v>0</v>
      </c>
      <c r="AO66" s="41"/>
      <c r="AP66" s="41"/>
      <c r="AQ66" s="41">
        <f t="shared" si="12"/>
        <v>0</v>
      </c>
      <c r="AR66" s="41"/>
      <c r="AS66" s="41"/>
      <c r="AT66" s="41">
        <f t="shared" si="13"/>
        <v>0</v>
      </c>
      <c r="AU66" s="41"/>
      <c r="AV66" s="41"/>
    </row>
    <row r="67" spans="1:48" ht="45" customHeight="1">
      <c r="A67" s="35" t="s">
        <v>70</v>
      </c>
      <c r="B67" s="40">
        <f t="shared" si="0"/>
        <v>4000</v>
      </c>
      <c r="C67" s="41">
        <v>4000</v>
      </c>
      <c r="D67" s="41"/>
      <c r="E67" s="40">
        <f t="shared" si="1"/>
        <v>0</v>
      </c>
      <c r="F67" s="41"/>
      <c r="G67" s="41"/>
      <c r="H67" s="68">
        <f t="shared" si="7"/>
        <v>15789</v>
      </c>
      <c r="I67" s="41">
        <v>15789</v>
      </c>
      <c r="J67" s="41">
        <v>6316</v>
      </c>
      <c r="K67" s="41">
        <v>9473</v>
      </c>
      <c r="L67" s="41"/>
      <c r="M67" s="40">
        <f t="shared" si="2"/>
        <v>1800</v>
      </c>
      <c r="N67" s="41">
        <v>1800</v>
      </c>
      <c r="O67" s="41"/>
      <c r="P67" s="40">
        <f t="shared" si="3"/>
        <v>0</v>
      </c>
      <c r="Q67" s="41"/>
      <c r="R67" s="41"/>
      <c r="S67" s="40">
        <f t="shared" si="4"/>
        <v>800</v>
      </c>
      <c r="T67" s="41">
        <v>800</v>
      </c>
      <c r="U67" s="41"/>
      <c r="V67" s="40">
        <f t="shared" si="5"/>
        <v>0</v>
      </c>
      <c r="W67" s="41"/>
      <c r="X67" s="41"/>
      <c r="Y67" s="40">
        <f t="shared" si="6"/>
        <v>0</v>
      </c>
      <c r="Z67" s="41"/>
      <c r="AA67" s="41"/>
      <c r="AB67" s="41"/>
      <c r="AC67" s="41"/>
      <c r="AD67" s="41"/>
      <c r="AE67" s="41">
        <f t="shared" si="8"/>
        <v>1958</v>
      </c>
      <c r="AF67" s="41">
        <f>390+1472</f>
        <v>1862</v>
      </c>
      <c r="AG67" s="41">
        <v>96</v>
      </c>
      <c r="AH67" s="41">
        <f t="shared" si="9"/>
        <v>4500</v>
      </c>
      <c r="AI67" s="41">
        <v>4500</v>
      </c>
      <c r="AJ67" s="41"/>
      <c r="AK67" s="41">
        <f t="shared" si="10"/>
        <v>0</v>
      </c>
      <c r="AL67" s="41"/>
      <c r="AM67" s="41"/>
      <c r="AN67" s="41">
        <f t="shared" si="11"/>
        <v>0</v>
      </c>
      <c r="AO67" s="41"/>
      <c r="AP67" s="41"/>
      <c r="AQ67" s="41">
        <f t="shared" si="12"/>
        <v>0</v>
      </c>
      <c r="AR67" s="41"/>
      <c r="AS67" s="41"/>
      <c r="AT67" s="41">
        <f t="shared" si="13"/>
        <v>0</v>
      </c>
      <c r="AU67" s="41"/>
      <c r="AV67" s="41"/>
    </row>
    <row r="68" spans="1:48" ht="45" customHeight="1">
      <c r="A68" s="35" t="s">
        <v>71</v>
      </c>
      <c r="B68" s="40">
        <f t="shared" si="0"/>
        <v>1469</v>
      </c>
      <c r="C68" s="41">
        <v>1469</v>
      </c>
      <c r="D68" s="41"/>
      <c r="E68" s="40">
        <f t="shared" si="1"/>
        <v>0</v>
      </c>
      <c r="F68" s="41"/>
      <c r="G68" s="41"/>
      <c r="H68" s="68">
        <f t="shared" si="7"/>
        <v>4316</v>
      </c>
      <c r="I68" s="41">
        <v>2605</v>
      </c>
      <c r="J68" s="41">
        <v>1042</v>
      </c>
      <c r="K68" s="41">
        <v>1563</v>
      </c>
      <c r="L68" s="41">
        <v>1711</v>
      </c>
      <c r="M68" s="40">
        <f t="shared" si="2"/>
        <v>1752</v>
      </c>
      <c r="N68" s="41">
        <v>1752</v>
      </c>
      <c r="O68" s="41"/>
      <c r="P68" s="40">
        <f t="shared" si="3"/>
        <v>0</v>
      </c>
      <c r="Q68" s="41"/>
      <c r="R68" s="41"/>
      <c r="S68" s="40">
        <f t="shared" si="4"/>
        <v>1270</v>
      </c>
      <c r="T68" s="41">
        <f>1300-30</f>
        <v>1270</v>
      </c>
      <c r="U68" s="41"/>
      <c r="V68" s="40">
        <f t="shared" si="5"/>
        <v>0</v>
      </c>
      <c r="W68" s="41"/>
      <c r="X68" s="41"/>
      <c r="Y68" s="40">
        <f t="shared" si="6"/>
        <v>0</v>
      </c>
      <c r="Z68" s="41"/>
      <c r="AA68" s="41"/>
      <c r="AB68" s="41"/>
      <c r="AC68" s="41"/>
      <c r="AD68" s="41"/>
      <c r="AE68" s="41">
        <f t="shared" si="8"/>
        <v>0</v>
      </c>
      <c r="AF68" s="41"/>
      <c r="AG68" s="41"/>
      <c r="AH68" s="41">
        <f t="shared" si="9"/>
        <v>0</v>
      </c>
      <c r="AI68" s="41"/>
      <c r="AJ68" s="41"/>
      <c r="AK68" s="41">
        <f t="shared" si="10"/>
        <v>0</v>
      </c>
      <c r="AL68" s="41"/>
      <c r="AM68" s="41"/>
      <c r="AN68" s="41">
        <f t="shared" si="11"/>
        <v>0</v>
      </c>
      <c r="AO68" s="41"/>
      <c r="AP68" s="41"/>
      <c r="AQ68" s="41">
        <f t="shared" si="12"/>
        <v>0</v>
      </c>
      <c r="AR68" s="41"/>
      <c r="AS68" s="41"/>
      <c r="AT68" s="41">
        <f t="shared" si="13"/>
        <v>0</v>
      </c>
      <c r="AU68" s="41"/>
      <c r="AV68" s="41"/>
    </row>
    <row r="69" spans="1:48" ht="52.5" customHeight="1">
      <c r="A69" s="35" t="s">
        <v>72</v>
      </c>
      <c r="B69" s="40">
        <f t="shared" si="0"/>
        <v>1500</v>
      </c>
      <c r="C69" s="41"/>
      <c r="D69" s="41">
        <v>1500</v>
      </c>
      <c r="E69" s="40">
        <f t="shared" si="1"/>
        <v>1700</v>
      </c>
      <c r="F69" s="41"/>
      <c r="G69" s="41">
        <v>1700</v>
      </c>
      <c r="H69" s="68">
        <f t="shared" si="7"/>
        <v>3309</v>
      </c>
      <c r="I69" s="41"/>
      <c r="J69" s="41"/>
      <c r="K69" s="41"/>
      <c r="L69" s="41">
        <v>3309</v>
      </c>
      <c r="M69" s="40">
        <f t="shared" si="2"/>
        <v>60</v>
      </c>
      <c r="N69" s="41"/>
      <c r="O69" s="41">
        <v>60</v>
      </c>
      <c r="P69" s="40">
        <f t="shared" si="3"/>
        <v>0</v>
      </c>
      <c r="Q69" s="41"/>
      <c r="R69" s="41"/>
      <c r="S69" s="40">
        <f t="shared" si="4"/>
        <v>0</v>
      </c>
      <c r="T69" s="41"/>
      <c r="U69" s="41"/>
      <c r="V69" s="40">
        <f t="shared" si="5"/>
        <v>0</v>
      </c>
      <c r="W69" s="41"/>
      <c r="X69" s="41"/>
      <c r="Y69" s="40">
        <f t="shared" si="6"/>
        <v>0</v>
      </c>
      <c r="Z69" s="41"/>
      <c r="AA69" s="41"/>
      <c r="AB69" s="41"/>
      <c r="AC69" s="41"/>
      <c r="AD69" s="41"/>
      <c r="AE69" s="41">
        <f t="shared" si="8"/>
        <v>0</v>
      </c>
      <c r="AF69" s="41"/>
      <c r="AG69" s="41"/>
      <c r="AH69" s="41">
        <f t="shared" si="9"/>
        <v>0</v>
      </c>
      <c r="AI69" s="41"/>
      <c r="AJ69" s="41"/>
      <c r="AK69" s="41">
        <f t="shared" si="10"/>
        <v>0</v>
      </c>
      <c r="AL69" s="41"/>
      <c r="AM69" s="41"/>
      <c r="AN69" s="41">
        <f t="shared" si="11"/>
        <v>200</v>
      </c>
      <c r="AO69" s="41"/>
      <c r="AP69" s="41">
        <v>200</v>
      </c>
      <c r="AQ69" s="41">
        <f t="shared" si="12"/>
        <v>0</v>
      </c>
      <c r="AR69" s="41"/>
      <c r="AS69" s="41"/>
      <c r="AT69" s="41">
        <f t="shared" si="13"/>
        <v>0</v>
      </c>
      <c r="AU69" s="41"/>
      <c r="AV69" s="41"/>
    </row>
    <row r="70" spans="1:48" ht="71.25" customHeight="1">
      <c r="A70" s="35" t="s">
        <v>90</v>
      </c>
      <c r="B70" s="40">
        <f t="shared" si="0"/>
        <v>0</v>
      </c>
      <c r="C70" s="41"/>
      <c r="D70" s="41"/>
      <c r="E70" s="40">
        <f t="shared" si="1"/>
        <v>0</v>
      </c>
      <c r="F70" s="41"/>
      <c r="G70" s="41"/>
      <c r="H70" s="68">
        <f t="shared" si="7"/>
        <v>0</v>
      </c>
      <c r="I70" s="41"/>
      <c r="J70" s="41"/>
      <c r="K70" s="41"/>
      <c r="L70" s="41"/>
      <c r="M70" s="40">
        <f t="shared" si="2"/>
        <v>0</v>
      </c>
      <c r="N70" s="41"/>
      <c r="O70" s="41"/>
      <c r="P70" s="40">
        <f t="shared" si="3"/>
        <v>0</v>
      </c>
      <c r="Q70" s="41"/>
      <c r="R70" s="41"/>
      <c r="S70" s="40">
        <f t="shared" si="4"/>
        <v>0</v>
      </c>
      <c r="T70" s="41"/>
      <c r="U70" s="41"/>
      <c r="V70" s="40">
        <f t="shared" si="5"/>
        <v>0</v>
      </c>
      <c r="W70" s="41"/>
      <c r="X70" s="41"/>
      <c r="Y70" s="40">
        <f t="shared" si="6"/>
        <v>0</v>
      </c>
      <c r="Z70" s="41"/>
      <c r="AA70" s="41"/>
      <c r="AB70" s="41"/>
      <c r="AC70" s="41">
        <f>2771-550</f>
        <v>2221</v>
      </c>
      <c r="AD70" s="41">
        <f>1389</f>
        <v>1389</v>
      </c>
      <c r="AE70" s="41">
        <f t="shared" si="8"/>
        <v>0</v>
      </c>
      <c r="AF70" s="41"/>
      <c r="AG70" s="41"/>
      <c r="AH70" s="41">
        <f t="shared" si="9"/>
        <v>0</v>
      </c>
      <c r="AI70" s="41"/>
      <c r="AJ70" s="41"/>
      <c r="AK70" s="41">
        <f t="shared" si="10"/>
        <v>0</v>
      </c>
      <c r="AL70" s="41"/>
      <c r="AM70" s="41"/>
      <c r="AN70" s="41">
        <f t="shared" si="11"/>
        <v>0</v>
      </c>
      <c r="AO70" s="41"/>
      <c r="AP70" s="41"/>
      <c r="AQ70" s="41">
        <f t="shared" si="12"/>
        <v>0</v>
      </c>
      <c r="AR70" s="41"/>
      <c r="AS70" s="41"/>
      <c r="AT70" s="41">
        <f t="shared" si="13"/>
        <v>0</v>
      </c>
      <c r="AU70" s="41"/>
      <c r="AV70" s="41"/>
    </row>
    <row r="71" spans="1:48" ht="45" customHeight="1">
      <c r="A71" s="35" t="s">
        <v>73</v>
      </c>
      <c r="B71" s="40">
        <f t="shared" si="0"/>
        <v>18100</v>
      </c>
      <c r="C71" s="45">
        <f>18000+100</f>
        <v>18100</v>
      </c>
      <c r="D71" s="41"/>
      <c r="E71" s="40">
        <f t="shared" si="1"/>
        <v>10810</v>
      </c>
      <c r="F71" s="41">
        <f>11000-190</f>
        <v>10810</v>
      </c>
      <c r="G71" s="41"/>
      <c r="H71" s="68">
        <f t="shared" si="7"/>
        <v>10448</v>
      </c>
      <c r="I71" s="41">
        <v>10448</v>
      </c>
      <c r="J71" s="41">
        <v>4179</v>
      </c>
      <c r="K71" s="41">
        <v>6269</v>
      </c>
      <c r="L71" s="41"/>
      <c r="M71" s="40">
        <f t="shared" si="2"/>
        <v>7200</v>
      </c>
      <c r="N71" s="41">
        <v>7200</v>
      </c>
      <c r="O71" s="41"/>
      <c r="P71" s="40">
        <f t="shared" si="3"/>
        <v>1712</v>
      </c>
      <c r="Q71" s="41">
        <v>1712</v>
      </c>
      <c r="R71" s="41"/>
      <c r="S71" s="40">
        <f t="shared" si="4"/>
        <v>5416</v>
      </c>
      <c r="T71" s="41">
        <v>5416</v>
      </c>
      <c r="U71" s="41"/>
      <c r="V71" s="40">
        <f t="shared" si="5"/>
        <v>1000</v>
      </c>
      <c r="W71" s="41">
        <v>1000</v>
      </c>
      <c r="X71" s="41"/>
      <c r="Y71" s="40">
        <f t="shared" si="6"/>
        <v>2000</v>
      </c>
      <c r="Z71" s="41">
        <v>2000</v>
      </c>
      <c r="AA71" s="41"/>
      <c r="AB71" s="41"/>
      <c r="AC71" s="41"/>
      <c r="AD71" s="41"/>
      <c r="AE71" s="41">
        <f t="shared" si="8"/>
        <v>0</v>
      </c>
      <c r="AF71" s="41"/>
      <c r="AG71" s="41"/>
      <c r="AH71" s="41">
        <f t="shared" si="9"/>
        <v>0</v>
      </c>
      <c r="AI71" s="41"/>
      <c r="AJ71" s="41"/>
      <c r="AK71" s="41">
        <f t="shared" si="10"/>
        <v>0</v>
      </c>
      <c r="AL71" s="41"/>
      <c r="AM71" s="41"/>
      <c r="AN71" s="41">
        <f t="shared" si="11"/>
        <v>0</v>
      </c>
      <c r="AO71" s="41"/>
      <c r="AP71" s="41"/>
      <c r="AQ71" s="41">
        <f t="shared" si="12"/>
        <v>0</v>
      </c>
      <c r="AR71" s="41"/>
      <c r="AS71" s="41"/>
      <c r="AT71" s="41">
        <f t="shared" si="13"/>
        <v>0</v>
      </c>
      <c r="AU71" s="41"/>
      <c r="AV71" s="41"/>
    </row>
    <row r="72" spans="1:48" ht="54" customHeight="1">
      <c r="A72" s="35" t="s">
        <v>74</v>
      </c>
      <c r="B72" s="40">
        <f t="shared" ref="B72:B85" si="14">C72+D72</f>
        <v>3443</v>
      </c>
      <c r="C72" s="41">
        <v>3443</v>
      </c>
      <c r="D72" s="41"/>
      <c r="E72" s="40">
        <f t="shared" ref="E72:E85" si="15">F72+G72</f>
        <v>0</v>
      </c>
      <c r="F72" s="41"/>
      <c r="G72" s="41"/>
      <c r="H72" s="68">
        <f t="shared" si="7"/>
        <v>3385</v>
      </c>
      <c r="I72" s="41">
        <v>3385</v>
      </c>
      <c r="J72" s="41">
        <v>1354</v>
      </c>
      <c r="K72" s="41">
        <v>2031</v>
      </c>
      <c r="L72" s="41"/>
      <c r="M72" s="40">
        <f t="shared" ref="M72:M85" si="16">N72+O72</f>
        <v>600</v>
      </c>
      <c r="N72" s="41">
        <v>600</v>
      </c>
      <c r="O72" s="41"/>
      <c r="P72" s="40">
        <f t="shared" ref="P72:P85" si="17">Q72+R72</f>
        <v>0</v>
      </c>
      <c r="Q72" s="41"/>
      <c r="R72" s="41"/>
      <c r="S72" s="40">
        <f t="shared" ref="S72:S85" si="18">T72+U72</f>
        <v>0</v>
      </c>
      <c r="T72" s="41"/>
      <c r="U72" s="41"/>
      <c r="V72" s="40">
        <f t="shared" ref="V72:V85" si="19">W72+X72</f>
        <v>0</v>
      </c>
      <c r="W72" s="41"/>
      <c r="X72" s="41"/>
      <c r="Y72" s="40">
        <f t="shared" ref="Y72:Y85" si="20">Z72+AA72</f>
        <v>0</v>
      </c>
      <c r="Z72" s="41"/>
      <c r="AA72" s="41"/>
      <c r="AB72" s="41"/>
      <c r="AC72" s="41"/>
      <c r="AD72" s="41"/>
      <c r="AE72" s="41">
        <f t="shared" si="8"/>
        <v>0</v>
      </c>
      <c r="AF72" s="41"/>
      <c r="AG72" s="41"/>
      <c r="AH72" s="41">
        <f t="shared" si="9"/>
        <v>0</v>
      </c>
      <c r="AI72" s="41"/>
      <c r="AJ72" s="41"/>
      <c r="AK72" s="41">
        <f t="shared" si="10"/>
        <v>0</v>
      </c>
      <c r="AL72" s="41"/>
      <c r="AM72" s="41"/>
      <c r="AN72" s="41">
        <f t="shared" si="11"/>
        <v>0</v>
      </c>
      <c r="AO72" s="41"/>
      <c r="AP72" s="41"/>
      <c r="AQ72" s="41">
        <f t="shared" si="12"/>
        <v>0</v>
      </c>
      <c r="AR72" s="41"/>
      <c r="AS72" s="41"/>
      <c r="AT72" s="41">
        <f t="shared" si="13"/>
        <v>0</v>
      </c>
      <c r="AU72" s="41"/>
      <c r="AV72" s="41"/>
    </row>
    <row r="73" spans="1:48" ht="121.5" customHeight="1">
      <c r="A73" s="35" t="s">
        <v>75</v>
      </c>
      <c r="B73" s="40">
        <f t="shared" si="14"/>
        <v>1000</v>
      </c>
      <c r="C73" s="41">
        <v>990</v>
      </c>
      <c r="D73" s="41">
        <v>10</v>
      </c>
      <c r="E73" s="40">
        <f t="shared" si="15"/>
        <v>1200</v>
      </c>
      <c r="F73" s="41">
        <v>1160</v>
      </c>
      <c r="G73" s="41">
        <v>40</v>
      </c>
      <c r="H73" s="68">
        <f t="shared" ref="H73:H85" si="21">I73+L73</f>
        <v>2877</v>
      </c>
      <c r="I73" s="41">
        <v>2877</v>
      </c>
      <c r="J73" s="41">
        <v>1151</v>
      </c>
      <c r="K73" s="41">
        <v>1726</v>
      </c>
      <c r="L73" s="41"/>
      <c r="M73" s="40">
        <f t="shared" si="16"/>
        <v>280</v>
      </c>
      <c r="N73" s="41">
        <v>280</v>
      </c>
      <c r="O73" s="41"/>
      <c r="P73" s="40">
        <f t="shared" si="17"/>
        <v>1000</v>
      </c>
      <c r="Q73" s="41">
        <v>1000</v>
      </c>
      <c r="R73" s="41"/>
      <c r="S73" s="40">
        <f t="shared" si="18"/>
        <v>2100</v>
      </c>
      <c r="T73" s="41">
        <v>2100</v>
      </c>
      <c r="U73" s="41"/>
      <c r="V73" s="40">
        <f t="shared" si="19"/>
        <v>3300</v>
      </c>
      <c r="W73" s="41">
        <f>3480-200</f>
        <v>3280</v>
      </c>
      <c r="X73" s="41">
        <v>20</v>
      </c>
      <c r="Y73" s="40">
        <f t="shared" si="20"/>
        <v>200</v>
      </c>
      <c r="Z73" s="41">
        <v>160</v>
      </c>
      <c r="AA73" s="41">
        <v>40</v>
      </c>
      <c r="AB73" s="41"/>
      <c r="AC73" s="41"/>
      <c r="AD73" s="41"/>
      <c r="AE73" s="41">
        <f t="shared" ref="AE73:AE84" si="22">AF73+AG73</f>
        <v>0</v>
      </c>
      <c r="AF73" s="41"/>
      <c r="AG73" s="41"/>
      <c r="AH73" s="41">
        <f t="shared" ref="AH73:AH84" si="23">AI73+AJ73</f>
        <v>0</v>
      </c>
      <c r="AI73" s="41"/>
      <c r="AJ73" s="41"/>
      <c r="AK73" s="41">
        <f t="shared" ref="AK73:AK84" si="24">AL73+AM73</f>
        <v>0</v>
      </c>
      <c r="AL73" s="41"/>
      <c r="AM73" s="41"/>
      <c r="AN73" s="41">
        <f t="shared" ref="AN73:AN84" si="25">AO73+AP73</f>
        <v>0</v>
      </c>
      <c r="AO73" s="41"/>
      <c r="AP73" s="41"/>
      <c r="AQ73" s="41">
        <f t="shared" ref="AQ73:AQ84" si="26">AR73+AS73</f>
        <v>0</v>
      </c>
      <c r="AR73" s="41"/>
      <c r="AS73" s="41"/>
      <c r="AT73" s="41">
        <f t="shared" ref="AT73:AT84" si="27">AU73+AV73</f>
        <v>0</v>
      </c>
      <c r="AU73" s="41"/>
      <c r="AV73" s="41"/>
    </row>
    <row r="74" spans="1:48" ht="70.5" customHeight="1">
      <c r="A74" s="35" t="s">
        <v>76</v>
      </c>
      <c r="B74" s="40">
        <f t="shared" si="14"/>
        <v>1100</v>
      </c>
      <c r="C74" s="41">
        <v>1100</v>
      </c>
      <c r="D74" s="41"/>
      <c r="E74" s="40">
        <f t="shared" si="15"/>
        <v>0</v>
      </c>
      <c r="F74" s="41"/>
      <c r="G74" s="41"/>
      <c r="H74" s="68">
        <f t="shared" si="21"/>
        <v>1962</v>
      </c>
      <c r="I74" s="41">
        <v>1962</v>
      </c>
      <c r="J74" s="41">
        <v>785</v>
      </c>
      <c r="K74" s="41">
        <v>1177</v>
      </c>
      <c r="L74" s="41"/>
      <c r="M74" s="40">
        <f t="shared" si="16"/>
        <v>900</v>
      </c>
      <c r="N74" s="41">
        <v>900</v>
      </c>
      <c r="O74" s="41"/>
      <c r="P74" s="40">
        <f t="shared" si="17"/>
        <v>0</v>
      </c>
      <c r="Q74" s="41"/>
      <c r="R74" s="41"/>
      <c r="S74" s="40">
        <f t="shared" si="18"/>
        <v>216</v>
      </c>
      <c r="T74" s="41">
        <v>216</v>
      </c>
      <c r="U74" s="41"/>
      <c r="V74" s="40">
        <f t="shared" si="19"/>
        <v>0</v>
      </c>
      <c r="W74" s="41"/>
      <c r="X74" s="41"/>
      <c r="Y74" s="40">
        <f t="shared" si="20"/>
        <v>0</v>
      </c>
      <c r="Z74" s="41"/>
      <c r="AA74" s="41"/>
      <c r="AB74" s="41"/>
      <c r="AC74" s="41"/>
      <c r="AD74" s="41"/>
      <c r="AE74" s="41">
        <f t="shared" si="22"/>
        <v>0</v>
      </c>
      <c r="AF74" s="41"/>
      <c r="AG74" s="41"/>
      <c r="AH74" s="41">
        <f t="shared" si="23"/>
        <v>0</v>
      </c>
      <c r="AI74" s="41"/>
      <c r="AJ74" s="41"/>
      <c r="AK74" s="41">
        <f t="shared" si="24"/>
        <v>0</v>
      </c>
      <c r="AL74" s="41"/>
      <c r="AM74" s="41"/>
      <c r="AN74" s="41">
        <f t="shared" si="25"/>
        <v>0</v>
      </c>
      <c r="AO74" s="41"/>
      <c r="AP74" s="41"/>
      <c r="AQ74" s="41">
        <f t="shared" si="26"/>
        <v>0</v>
      </c>
      <c r="AR74" s="41"/>
      <c r="AS74" s="41"/>
      <c r="AT74" s="41">
        <f t="shared" si="27"/>
        <v>0</v>
      </c>
      <c r="AU74" s="41"/>
      <c r="AV74" s="41"/>
    </row>
    <row r="75" spans="1:48" ht="72.75" customHeight="1">
      <c r="A75" s="35" t="s">
        <v>77</v>
      </c>
      <c r="B75" s="40">
        <f t="shared" si="14"/>
        <v>0</v>
      </c>
      <c r="C75" s="41"/>
      <c r="D75" s="41"/>
      <c r="E75" s="40">
        <f t="shared" si="15"/>
        <v>0</v>
      </c>
      <c r="F75" s="41"/>
      <c r="G75" s="41"/>
      <c r="H75" s="68">
        <f t="shared" si="21"/>
        <v>5</v>
      </c>
      <c r="I75" s="41">
        <v>5</v>
      </c>
      <c r="J75" s="41">
        <v>2</v>
      </c>
      <c r="K75" s="41">
        <v>3</v>
      </c>
      <c r="L75" s="41"/>
      <c r="M75" s="40">
        <f t="shared" si="16"/>
        <v>10</v>
      </c>
      <c r="N75" s="41">
        <v>10</v>
      </c>
      <c r="O75" s="41"/>
      <c r="P75" s="40">
        <f t="shared" si="17"/>
        <v>0</v>
      </c>
      <c r="Q75" s="41"/>
      <c r="R75" s="41"/>
      <c r="S75" s="40">
        <f t="shared" si="18"/>
        <v>0</v>
      </c>
      <c r="T75" s="41"/>
      <c r="U75" s="41"/>
      <c r="V75" s="40">
        <f t="shared" si="19"/>
        <v>0</v>
      </c>
      <c r="W75" s="41"/>
      <c r="X75" s="41"/>
      <c r="Y75" s="40">
        <f t="shared" si="20"/>
        <v>0</v>
      </c>
      <c r="Z75" s="41"/>
      <c r="AA75" s="41"/>
      <c r="AB75" s="41"/>
      <c r="AC75" s="41"/>
      <c r="AD75" s="41"/>
      <c r="AE75" s="41">
        <f t="shared" si="22"/>
        <v>0</v>
      </c>
      <c r="AF75" s="41"/>
      <c r="AG75" s="41"/>
      <c r="AH75" s="41">
        <f t="shared" si="23"/>
        <v>0</v>
      </c>
      <c r="AI75" s="41"/>
      <c r="AJ75" s="41"/>
      <c r="AK75" s="41">
        <f t="shared" si="24"/>
        <v>0</v>
      </c>
      <c r="AL75" s="41"/>
      <c r="AM75" s="41"/>
      <c r="AN75" s="41">
        <f t="shared" si="25"/>
        <v>0</v>
      </c>
      <c r="AO75" s="41"/>
      <c r="AP75" s="41"/>
      <c r="AQ75" s="41">
        <f t="shared" si="26"/>
        <v>0</v>
      </c>
      <c r="AR75" s="41"/>
      <c r="AS75" s="41"/>
      <c r="AT75" s="41">
        <f t="shared" si="27"/>
        <v>0</v>
      </c>
      <c r="AU75" s="41"/>
      <c r="AV75" s="41"/>
    </row>
    <row r="76" spans="1:48" ht="45" customHeight="1">
      <c r="A76" s="35" t="s">
        <v>78</v>
      </c>
      <c r="B76" s="40">
        <f t="shared" si="14"/>
        <v>2600</v>
      </c>
      <c r="C76" s="41">
        <v>2598</v>
      </c>
      <c r="D76" s="41">
        <v>2</v>
      </c>
      <c r="E76" s="40">
        <f t="shared" si="15"/>
        <v>0</v>
      </c>
      <c r="F76" s="41"/>
      <c r="G76" s="41"/>
      <c r="H76" s="68">
        <f t="shared" si="21"/>
        <v>6039</v>
      </c>
      <c r="I76" s="41">
        <v>6039</v>
      </c>
      <c r="J76" s="41">
        <v>2416</v>
      </c>
      <c r="K76" s="41">
        <v>3623</v>
      </c>
      <c r="L76" s="41"/>
      <c r="M76" s="40">
        <f t="shared" si="16"/>
        <v>680</v>
      </c>
      <c r="N76" s="41">
        <v>680</v>
      </c>
      <c r="O76" s="41"/>
      <c r="P76" s="40">
        <f t="shared" si="17"/>
        <v>0</v>
      </c>
      <c r="Q76" s="41"/>
      <c r="R76" s="41"/>
      <c r="S76" s="40">
        <f t="shared" si="18"/>
        <v>354</v>
      </c>
      <c r="T76" s="41">
        <v>354</v>
      </c>
      <c r="U76" s="41"/>
      <c r="V76" s="40">
        <f t="shared" si="19"/>
        <v>0</v>
      </c>
      <c r="W76" s="41"/>
      <c r="X76" s="41"/>
      <c r="Y76" s="40">
        <f t="shared" si="20"/>
        <v>0</v>
      </c>
      <c r="Z76" s="41"/>
      <c r="AA76" s="41"/>
      <c r="AB76" s="41"/>
      <c r="AC76" s="41"/>
      <c r="AD76" s="41"/>
      <c r="AE76" s="41">
        <f t="shared" si="22"/>
        <v>0</v>
      </c>
      <c r="AF76" s="41"/>
      <c r="AG76" s="41"/>
      <c r="AH76" s="41">
        <f t="shared" si="23"/>
        <v>0</v>
      </c>
      <c r="AI76" s="41"/>
      <c r="AJ76" s="41"/>
      <c r="AK76" s="41">
        <f t="shared" si="24"/>
        <v>0</v>
      </c>
      <c r="AL76" s="41"/>
      <c r="AM76" s="41"/>
      <c r="AN76" s="41">
        <f t="shared" si="25"/>
        <v>0</v>
      </c>
      <c r="AO76" s="41"/>
      <c r="AP76" s="41"/>
      <c r="AQ76" s="41">
        <f t="shared" si="26"/>
        <v>0</v>
      </c>
      <c r="AR76" s="41"/>
      <c r="AS76" s="41"/>
      <c r="AT76" s="41">
        <f t="shared" si="27"/>
        <v>0</v>
      </c>
      <c r="AU76" s="41"/>
      <c r="AV76" s="41"/>
    </row>
    <row r="77" spans="1:48" ht="45" customHeight="1">
      <c r="A77" s="35" t="s">
        <v>79</v>
      </c>
      <c r="B77" s="40">
        <f t="shared" si="14"/>
        <v>2000</v>
      </c>
      <c r="C77" s="41">
        <v>2000</v>
      </c>
      <c r="D77" s="41"/>
      <c r="E77" s="40">
        <f t="shared" si="15"/>
        <v>0</v>
      </c>
      <c r="F77" s="41"/>
      <c r="G77" s="41"/>
      <c r="H77" s="68">
        <f t="shared" si="21"/>
        <v>0</v>
      </c>
      <c r="I77" s="41"/>
      <c r="J77" s="41"/>
      <c r="K77" s="41"/>
      <c r="L77" s="41"/>
      <c r="M77" s="40">
        <f t="shared" si="16"/>
        <v>0</v>
      </c>
      <c r="N77" s="41"/>
      <c r="O77" s="41"/>
      <c r="P77" s="40">
        <f t="shared" si="17"/>
        <v>0</v>
      </c>
      <c r="Q77" s="41"/>
      <c r="R77" s="41"/>
      <c r="S77" s="40">
        <f t="shared" si="18"/>
        <v>0</v>
      </c>
      <c r="T77" s="41"/>
      <c r="U77" s="41"/>
      <c r="V77" s="40">
        <f t="shared" si="19"/>
        <v>0</v>
      </c>
      <c r="W77" s="41"/>
      <c r="X77" s="41"/>
      <c r="Y77" s="40">
        <f t="shared" si="20"/>
        <v>0</v>
      </c>
      <c r="Z77" s="41"/>
      <c r="AA77" s="41"/>
      <c r="AB77" s="41"/>
      <c r="AC77" s="41"/>
      <c r="AD77" s="41"/>
      <c r="AE77" s="41">
        <f t="shared" si="22"/>
        <v>0</v>
      </c>
      <c r="AF77" s="41"/>
      <c r="AG77" s="41"/>
      <c r="AH77" s="41">
        <f t="shared" si="23"/>
        <v>0</v>
      </c>
      <c r="AI77" s="41"/>
      <c r="AJ77" s="41"/>
      <c r="AK77" s="41">
        <f t="shared" si="24"/>
        <v>0</v>
      </c>
      <c r="AL77" s="41"/>
      <c r="AM77" s="41"/>
      <c r="AN77" s="41">
        <f t="shared" si="25"/>
        <v>0</v>
      </c>
      <c r="AO77" s="41"/>
      <c r="AP77" s="41"/>
      <c r="AQ77" s="41">
        <f t="shared" si="26"/>
        <v>0</v>
      </c>
      <c r="AR77" s="41"/>
      <c r="AS77" s="41"/>
      <c r="AT77" s="41">
        <f t="shared" si="27"/>
        <v>0</v>
      </c>
      <c r="AU77" s="41"/>
      <c r="AV77" s="41"/>
    </row>
    <row r="78" spans="1:48" ht="45" customHeight="1">
      <c r="A78" s="35" t="s">
        <v>80</v>
      </c>
      <c r="B78" s="40">
        <f t="shared" si="14"/>
        <v>0</v>
      </c>
      <c r="C78" s="41"/>
      <c r="D78" s="41"/>
      <c r="E78" s="40">
        <f t="shared" si="15"/>
        <v>0</v>
      </c>
      <c r="F78" s="41"/>
      <c r="G78" s="41"/>
      <c r="H78" s="68">
        <f t="shared" si="21"/>
        <v>216</v>
      </c>
      <c r="I78" s="41">
        <v>216</v>
      </c>
      <c r="J78" s="41">
        <v>86</v>
      </c>
      <c r="K78" s="41">
        <v>130</v>
      </c>
      <c r="L78" s="41"/>
      <c r="M78" s="40">
        <f t="shared" si="16"/>
        <v>100</v>
      </c>
      <c r="N78" s="41">
        <v>100</v>
      </c>
      <c r="O78" s="41"/>
      <c r="P78" s="40">
        <f t="shared" si="17"/>
        <v>0</v>
      </c>
      <c r="Q78" s="41"/>
      <c r="R78" s="41"/>
      <c r="S78" s="40">
        <f t="shared" si="18"/>
        <v>0</v>
      </c>
      <c r="T78" s="41"/>
      <c r="U78" s="41"/>
      <c r="V78" s="40">
        <f t="shared" si="19"/>
        <v>0</v>
      </c>
      <c r="W78" s="41"/>
      <c r="X78" s="41"/>
      <c r="Y78" s="40">
        <f t="shared" si="20"/>
        <v>0</v>
      </c>
      <c r="Z78" s="41"/>
      <c r="AA78" s="41"/>
      <c r="AB78" s="41"/>
      <c r="AC78" s="41"/>
      <c r="AD78" s="41"/>
      <c r="AE78" s="41">
        <f t="shared" si="22"/>
        <v>0</v>
      </c>
      <c r="AF78" s="41"/>
      <c r="AG78" s="41"/>
      <c r="AH78" s="41">
        <f t="shared" si="23"/>
        <v>0</v>
      </c>
      <c r="AI78" s="41"/>
      <c r="AJ78" s="41"/>
      <c r="AK78" s="41">
        <f t="shared" si="24"/>
        <v>0</v>
      </c>
      <c r="AL78" s="41"/>
      <c r="AM78" s="41"/>
      <c r="AN78" s="41">
        <f t="shared" si="25"/>
        <v>0</v>
      </c>
      <c r="AO78" s="41"/>
      <c r="AP78" s="41"/>
      <c r="AQ78" s="41">
        <f t="shared" si="26"/>
        <v>0</v>
      </c>
      <c r="AR78" s="41"/>
      <c r="AS78" s="41"/>
      <c r="AT78" s="41">
        <f t="shared" si="27"/>
        <v>0</v>
      </c>
      <c r="AU78" s="41"/>
      <c r="AV78" s="41"/>
    </row>
    <row r="79" spans="1:48" s="47" customFormat="1" ht="118.5" customHeight="1">
      <c r="A79" s="35" t="s">
        <v>81</v>
      </c>
      <c r="B79" s="40">
        <f t="shared" si="14"/>
        <v>350</v>
      </c>
      <c r="C79" s="41">
        <f>100+250</f>
        <v>350</v>
      </c>
      <c r="D79" s="41"/>
      <c r="E79" s="40">
        <f t="shared" si="15"/>
        <v>0</v>
      </c>
      <c r="F79" s="41"/>
      <c r="G79" s="41"/>
      <c r="H79" s="68">
        <f t="shared" si="21"/>
        <v>144</v>
      </c>
      <c r="I79" s="41">
        <v>144</v>
      </c>
      <c r="J79" s="41">
        <v>58</v>
      </c>
      <c r="K79" s="41">
        <v>86</v>
      </c>
      <c r="L79" s="41"/>
      <c r="M79" s="40">
        <f t="shared" si="16"/>
        <v>0</v>
      </c>
      <c r="N79" s="41"/>
      <c r="O79" s="41"/>
      <c r="P79" s="40">
        <f t="shared" si="17"/>
        <v>0</v>
      </c>
      <c r="Q79" s="41"/>
      <c r="R79" s="41"/>
      <c r="S79" s="40">
        <f t="shared" si="18"/>
        <v>0</v>
      </c>
      <c r="T79" s="41"/>
      <c r="U79" s="41"/>
      <c r="V79" s="40">
        <f t="shared" si="19"/>
        <v>0</v>
      </c>
      <c r="W79" s="41"/>
      <c r="X79" s="41"/>
      <c r="Y79" s="40">
        <f t="shared" si="20"/>
        <v>0</v>
      </c>
      <c r="Z79" s="41"/>
      <c r="AA79" s="41"/>
      <c r="AB79" s="41"/>
      <c r="AC79" s="41"/>
      <c r="AD79" s="41"/>
      <c r="AE79" s="41">
        <f t="shared" si="22"/>
        <v>0</v>
      </c>
      <c r="AF79" s="41"/>
      <c r="AG79" s="41"/>
      <c r="AH79" s="41">
        <f t="shared" si="23"/>
        <v>0</v>
      </c>
      <c r="AI79" s="41"/>
      <c r="AJ79" s="41"/>
      <c r="AK79" s="41">
        <f t="shared" si="24"/>
        <v>0</v>
      </c>
      <c r="AL79" s="41"/>
      <c r="AM79" s="41"/>
      <c r="AN79" s="41">
        <f t="shared" si="25"/>
        <v>0</v>
      </c>
      <c r="AO79" s="41"/>
      <c r="AP79" s="41"/>
      <c r="AQ79" s="41">
        <f t="shared" si="26"/>
        <v>0</v>
      </c>
      <c r="AR79" s="41"/>
      <c r="AS79" s="41"/>
      <c r="AT79" s="41">
        <f t="shared" si="27"/>
        <v>0</v>
      </c>
      <c r="AU79" s="41"/>
      <c r="AV79" s="41"/>
    </row>
    <row r="80" spans="1:48" ht="45" customHeight="1">
      <c r="A80" s="35" t="s">
        <v>82</v>
      </c>
      <c r="B80" s="40">
        <f t="shared" si="14"/>
        <v>700</v>
      </c>
      <c r="C80" s="41">
        <v>700</v>
      </c>
      <c r="D80" s="41"/>
      <c r="E80" s="40">
        <f t="shared" si="15"/>
        <v>800</v>
      </c>
      <c r="F80" s="41">
        <v>800</v>
      </c>
      <c r="G80" s="41"/>
      <c r="H80" s="68">
        <f t="shared" si="21"/>
        <v>0</v>
      </c>
      <c r="I80" s="41"/>
      <c r="J80" s="41"/>
      <c r="K80" s="41"/>
      <c r="L80" s="41"/>
      <c r="M80" s="40">
        <f t="shared" si="16"/>
        <v>0</v>
      </c>
      <c r="N80" s="41"/>
      <c r="O80" s="41"/>
      <c r="P80" s="40">
        <f t="shared" si="17"/>
        <v>0</v>
      </c>
      <c r="Q80" s="41"/>
      <c r="R80" s="41"/>
      <c r="S80" s="40">
        <f t="shared" si="18"/>
        <v>0</v>
      </c>
      <c r="T80" s="41"/>
      <c r="U80" s="41"/>
      <c r="V80" s="40">
        <f t="shared" si="19"/>
        <v>0</v>
      </c>
      <c r="W80" s="41"/>
      <c r="X80" s="41"/>
      <c r="Y80" s="40">
        <f t="shared" si="20"/>
        <v>0</v>
      </c>
      <c r="Z80" s="41"/>
      <c r="AA80" s="41"/>
      <c r="AB80" s="41"/>
      <c r="AC80" s="41"/>
      <c r="AD80" s="41"/>
      <c r="AE80" s="41">
        <f t="shared" si="22"/>
        <v>0</v>
      </c>
      <c r="AF80" s="41"/>
      <c r="AG80" s="41"/>
      <c r="AH80" s="41">
        <f t="shared" si="23"/>
        <v>0</v>
      </c>
      <c r="AI80" s="41"/>
      <c r="AJ80" s="41"/>
      <c r="AK80" s="41">
        <f t="shared" si="24"/>
        <v>0</v>
      </c>
      <c r="AL80" s="41"/>
      <c r="AM80" s="41"/>
      <c r="AN80" s="41">
        <f t="shared" si="25"/>
        <v>0</v>
      </c>
      <c r="AO80" s="41"/>
      <c r="AP80" s="41"/>
      <c r="AQ80" s="41">
        <f t="shared" si="26"/>
        <v>0</v>
      </c>
      <c r="AR80" s="41"/>
      <c r="AS80" s="41"/>
      <c r="AT80" s="41">
        <f t="shared" si="27"/>
        <v>0</v>
      </c>
      <c r="AU80" s="41"/>
      <c r="AV80" s="41"/>
    </row>
    <row r="81" spans="1:48" ht="45" customHeight="1">
      <c r="A81" s="35" t="s">
        <v>83</v>
      </c>
      <c r="B81" s="40">
        <f t="shared" si="14"/>
        <v>3900</v>
      </c>
      <c r="C81" s="41">
        <v>3900</v>
      </c>
      <c r="D81" s="41"/>
      <c r="E81" s="40">
        <f t="shared" si="15"/>
        <v>3026</v>
      </c>
      <c r="F81" s="41">
        <v>3026</v>
      </c>
      <c r="G81" s="41"/>
      <c r="H81" s="68">
        <f t="shared" si="21"/>
        <v>0</v>
      </c>
      <c r="I81" s="41"/>
      <c r="J81" s="41"/>
      <c r="K81" s="41"/>
      <c r="L81" s="41"/>
      <c r="M81" s="40">
        <f t="shared" si="16"/>
        <v>0</v>
      </c>
      <c r="N81" s="41"/>
      <c r="O81" s="41"/>
      <c r="P81" s="40">
        <f t="shared" si="17"/>
        <v>0</v>
      </c>
      <c r="Q81" s="41"/>
      <c r="R81" s="41"/>
      <c r="S81" s="40">
        <f t="shared" si="18"/>
        <v>0</v>
      </c>
      <c r="T81" s="41"/>
      <c r="U81" s="41"/>
      <c r="V81" s="40">
        <f t="shared" si="19"/>
        <v>0</v>
      </c>
      <c r="W81" s="41"/>
      <c r="X81" s="41"/>
      <c r="Y81" s="40">
        <f t="shared" si="20"/>
        <v>0</v>
      </c>
      <c r="Z81" s="41"/>
      <c r="AA81" s="41"/>
      <c r="AB81" s="41"/>
      <c r="AC81" s="41"/>
      <c r="AD81" s="41"/>
      <c r="AE81" s="41">
        <f t="shared" si="22"/>
        <v>0</v>
      </c>
      <c r="AF81" s="41"/>
      <c r="AG81" s="41"/>
      <c r="AH81" s="41">
        <f t="shared" si="23"/>
        <v>0</v>
      </c>
      <c r="AI81" s="41"/>
      <c r="AJ81" s="41"/>
      <c r="AK81" s="41">
        <f t="shared" si="24"/>
        <v>0</v>
      </c>
      <c r="AL81" s="41"/>
      <c r="AM81" s="41"/>
      <c r="AN81" s="41">
        <f t="shared" si="25"/>
        <v>0</v>
      </c>
      <c r="AO81" s="41"/>
      <c r="AP81" s="41"/>
      <c r="AQ81" s="41">
        <f t="shared" si="26"/>
        <v>0</v>
      </c>
      <c r="AR81" s="41"/>
      <c r="AS81" s="41"/>
      <c r="AT81" s="41">
        <f t="shared" si="27"/>
        <v>0</v>
      </c>
      <c r="AU81" s="41"/>
      <c r="AV81" s="41"/>
    </row>
    <row r="82" spans="1:48" ht="45" customHeight="1">
      <c r="A82" s="35" t="s">
        <v>84</v>
      </c>
      <c r="B82" s="40">
        <f t="shared" si="14"/>
        <v>1900</v>
      </c>
      <c r="C82" s="41">
        <v>1900</v>
      </c>
      <c r="D82" s="41"/>
      <c r="E82" s="40">
        <f t="shared" si="15"/>
        <v>2500</v>
      </c>
      <c r="F82" s="41">
        <v>2400</v>
      </c>
      <c r="G82" s="41">
        <v>100</v>
      </c>
      <c r="H82" s="68">
        <f t="shared" si="21"/>
        <v>0</v>
      </c>
      <c r="I82" s="41"/>
      <c r="J82" s="41"/>
      <c r="K82" s="41"/>
      <c r="L82" s="41"/>
      <c r="M82" s="40">
        <f t="shared" si="16"/>
        <v>0</v>
      </c>
      <c r="N82" s="41"/>
      <c r="O82" s="41"/>
      <c r="P82" s="40">
        <f t="shared" si="17"/>
        <v>0</v>
      </c>
      <c r="Q82" s="41"/>
      <c r="R82" s="41"/>
      <c r="S82" s="40">
        <f t="shared" si="18"/>
        <v>0</v>
      </c>
      <c r="T82" s="41"/>
      <c r="U82" s="41"/>
      <c r="V82" s="40">
        <f t="shared" si="19"/>
        <v>0</v>
      </c>
      <c r="W82" s="41"/>
      <c r="X82" s="41"/>
      <c r="Y82" s="40">
        <f t="shared" si="20"/>
        <v>0</v>
      </c>
      <c r="Z82" s="41"/>
      <c r="AA82" s="41"/>
      <c r="AB82" s="41"/>
      <c r="AC82" s="41"/>
      <c r="AD82" s="41"/>
      <c r="AE82" s="41">
        <f t="shared" si="22"/>
        <v>0</v>
      </c>
      <c r="AF82" s="41"/>
      <c r="AG82" s="41"/>
      <c r="AH82" s="41">
        <f t="shared" si="23"/>
        <v>0</v>
      </c>
      <c r="AI82" s="41"/>
      <c r="AJ82" s="41"/>
      <c r="AK82" s="41">
        <f t="shared" si="24"/>
        <v>0</v>
      </c>
      <c r="AL82" s="41"/>
      <c r="AM82" s="41"/>
      <c r="AN82" s="41">
        <f t="shared" si="25"/>
        <v>0</v>
      </c>
      <c r="AO82" s="41"/>
      <c r="AP82" s="41"/>
      <c r="AQ82" s="41">
        <f t="shared" si="26"/>
        <v>0</v>
      </c>
      <c r="AR82" s="41"/>
      <c r="AS82" s="41"/>
      <c r="AT82" s="41">
        <f t="shared" si="27"/>
        <v>0</v>
      </c>
      <c r="AU82" s="41"/>
      <c r="AV82" s="41"/>
    </row>
    <row r="83" spans="1:48" ht="45" customHeight="1">
      <c r="A83" s="35" t="s">
        <v>85</v>
      </c>
      <c r="B83" s="40">
        <f t="shared" si="14"/>
        <v>1200</v>
      </c>
      <c r="C83" s="41">
        <v>1185</v>
      </c>
      <c r="D83" s="41">
        <v>15</v>
      </c>
      <c r="E83" s="40">
        <f t="shared" si="15"/>
        <v>0</v>
      </c>
      <c r="F83" s="41"/>
      <c r="G83" s="41"/>
      <c r="H83" s="68">
        <f t="shared" si="21"/>
        <v>0</v>
      </c>
      <c r="I83" s="41"/>
      <c r="J83" s="41"/>
      <c r="K83" s="41"/>
      <c r="L83" s="41"/>
      <c r="M83" s="40">
        <f t="shared" si="16"/>
        <v>0</v>
      </c>
      <c r="N83" s="41"/>
      <c r="O83" s="41"/>
      <c r="P83" s="40">
        <f t="shared" si="17"/>
        <v>0</v>
      </c>
      <c r="Q83" s="41"/>
      <c r="R83" s="41"/>
      <c r="S83" s="40">
        <f t="shared" si="18"/>
        <v>0</v>
      </c>
      <c r="T83" s="41"/>
      <c r="U83" s="41"/>
      <c r="V83" s="40">
        <f t="shared" si="19"/>
        <v>0</v>
      </c>
      <c r="W83" s="41"/>
      <c r="X83" s="41"/>
      <c r="Y83" s="40">
        <f t="shared" si="20"/>
        <v>0</v>
      </c>
      <c r="Z83" s="41"/>
      <c r="AA83" s="41"/>
      <c r="AB83" s="41"/>
      <c r="AC83" s="41"/>
      <c r="AD83" s="41"/>
      <c r="AE83" s="41">
        <f t="shared" si="22"/>
        <v>0</v>
      </c>
      <c r="AF83" s="41"/>
      <c r="AG83" s="41"/>
      <c r="AH83" s="41">
        <f t="shared" si="23"/>
        <v>0</v>
      </c>
      <c r="AI83" s="41"/>
      <c r="AJ83" s="41"/>
      <c r="AK83" s="41">
        <f t="shared" si="24"/>
        <v>0</v>
      </c>
      <c r="AL83" s="41"/>
      <c r="AM83" s="41"/>
      <c r="AN83" s="41">
        <f t="shared" si="25"/>
        <v>0</v>
      </c>
      <c r="AO83" s="41"/>
      <c r="AP83" s="41"/>
      <c r="AQ83" s="41">
        <f t="shared" si="26"/>
        <v>0</v>
      </c>
      <c r="AR83" s="41"/>
      <c r="AS83" s="41"/>
      <c r="AT83" s="41">
        <f t="shared" si="27"/>
        <v>0</v>
      </c>
      <c r="AU83" s="41"/>
      <c r="AV83" s="41"/>
    </row>
    <row r="84" spans="1:48" ht="45" customHeight="1">
      <c r="A84" s="35" t="s">
        <v>106</v>
      </c>
      <c r="B84" s="40">
        <f t="shared" si="14"/>
        <v>0</v>
      </c>
      <c r="C84" s="41"/>
      <c r="D84" s="41"/>
      <c r="E84" s="40">
        <f t="shared" si="15"/>
        <v>0</v>
      </c>
      <c r="F84" s="41"/>
      <c r="G84" s="41"/>
      <c r="H84" s="68">
        <f t="shared" si="21"/>
        <v>600</v>
      </c>
      <c r="I84" s="41">
        <v>600</v>
      </c>
      <c r="J84" s="41">
        <v>200</v>
      </c>
      <c r="K84" s="41">
        <v>400</v>
      </c>
      <c r="L84" s="41"/>
      <c r="M84" s="40">
        <f t="shared" si="16"/>
        <v>0</v>
      </c>
      <c r="N84" s="41"/>
      <c r="O84" s="41"/>
      <c r="P84" s="40">
        <f t="shared" si="17"/>
        <v>0</v>
      </c>
      <c r="Q84" s="41"/>
      <c r="R84" s="41"/>
      <c r="S84" s="40">
        <f t="shared" si="18"/>
        <v>0</v>
      </c>
      <c r="T84" s="41"/>
      <c r="U84" s="41"/>
      <c r="V84" s="40">
        <f t="shared" si="19"/>
        <v>0</v>
      </c>
      <c r="W84" s="41"/>
      <c r="X84" s="41"/>
      <c r="Y84" s="40">
        <f t="shared" si="20"/>
        <v>0</v>
      </c>
      <c r="Z84" s="41"/>
      <c r="AA84" s="41"/>
      <c r="AB84" s="41"/>
      <c r="AC84" s="41"/>
      <c r="AD84" s="41"/>
      <c r="AE84" s="41">
        <f t="shared" si="22"/>
        <v>0</v>
      </c>
      <c r="AF84" s="41"/>
      <c r="AG84" s="41"/>
      <c r="AH84" s="41">
        <f t="shared" si="23"/>
        <v>0</v>
      </c>
      <c r="AI84" s="41"/>
      <c r="AJ84" s="41"/>
      <c r="AK84" s="41">
        <f t="shared" si="24"/>
        <v>0</v>
      </c>
      <c r="AL84" s="41"/>
      <c r="AM84" s="41"/>
      <c r="AN84" s="41">
        <f t="shared" si="25"/>
        <v>0</v>
      </c>
      <c r="AO84" s="41"/>
      <c r="AP84" s="41"/>
      <c r="AQ84" s="41">
        <f t="shared" si="26"/>
        <v>0</v>
      </c>
      <c r="AR84" s="41"/>
      <c r="AS84" s="41"/>
      <c r="AT84" s="41">
        <f t="shared" si="27"/>
        <v>0</v>
      </c>
      <c r="AU84" s="41"/>
      <c r="AV84" s="41"/>
    </row>
    <row r="85" spans="1:48" ht="50.25" customHeight="1">
      <c r="A85" s="35" t="s">
        <v>100</v>
      </c>
      <c r="B85" s="40">
        <f t="shared" si="14"/>
        <v>0</v>
      </c>
      <c r="C85" s="41"/>
      <c r="D85" s="41"/>
      <c r="E85" s="40">
        <f t="shared" si="15"/>
        <v>0</v>
      </c>
      <c r="F85" s="41"/>
      <c r="G85" s="41"/>
      <c r="H85" s="68">
        <f t="shared" si="21"/>
        <v>0</v>
      </c>
      <c r="I85" s="41"/>
      <c r="J85" s="41"/>
      <c r="K85" s="41"/>
      <c r="L85" s="41"/>
      <c r="M85" s="40">
        <f t="shared" si="16"/>
        <v>0</v>
      </c>
      <c r="N85" s="41"/>
      <c r="O85" s="41"/>
      <c r="P85" s="40">
        <f t="shared" si="17"/>
        <v>0</v>
      </c>
      <c r="Q85" s="41"/>
      <c r="R85" s="41"/>
      <c r="S85" s="40">
        <f t="shared" si="18"/>
        <v>0</v>
      </c>
      <c r="T85" s="41"/>
      <c r="U85" s="41"/>
      <c r="V85" s="40">
        <f t="shared" si="19"/>
        <v>0</v>
      </c>
      <c r="W85" s="41"/>
      <c r="X85" s="41"/>
      <c r="Y85" s="40">
        <f t="shared" si="20"/>
        <v>0</v>
      </c>
      <c r="Z85" s="41"/>
      <c r="AA85" s="41"/>
      <c r="AB85" s="41">
        <v>1445</v>
      </c>
      <c r="AC85" s="41"/>
      <c r="AD85" s="41"/>
      <c r="AE85" s="41">
        <f>AF85+AG85</f>
        <v>0</v>
      </c>
      <c r="AF85" s="41"/>
      <c r="AG85" s="41"/>
      <c r="AH85" s="41">
        <f>AI85+AJ85</f>
        <v>0</v>
      </c>
      <c r="AI85" s="41"/>
      <c r="AJ85" s="41"/>
      <c r="AK85" s="41">
        <f>AL85+AM85</f>
        <v>0</v>
      </c>
      <c r="AL85" s="41"/>
      <c r="AM85" s="41"/>
      <c r="AN85" s="41">
        <f>AO85+AP85</f>
        <v>0</v>
      </c>
      <c r="AO85" s="41"/>
      <c r="AP85" s="41"/>
      <c r="AQ85" s="41">
        <f>AR85+AS85</f>
        <v>0</v>
      </c>
      <c r="AR85" s="41"/>
      <c r="AS85" s="41"/>
      <c r="AT85" s="41">
        <f>AU85+AV85</f>
        <v>0</v>
      </c>
      <c r="AU85" s="41"/>
      <c r="AV85" s="41"/>
    </row>
    <row r="86" spans="1:48" s="73" customFormat="1" ht="45" customHeight="1">
      <c r="A86" s="48" t="s">
        <v>86</v>
      </c>
      <c r="B86" s="72">
        <f>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</f>
        <v>128408</v>
      </c>
      <c r="C86" s="72">
        <f>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+C85</f>
        <v>121854</v>
      </c>
      <c r="D86" s="72">
        <f t="shared" ref="D86:AV86" si="28">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+D84+D85</f>
        <v>6554</v>
      </c>
      <c r="E86" s="72">
        <f t="shared" si="28"/>
        <v>48914</v>
      </c>
      <c r="F86" s="72">
        <f t="shared" si="28"/>
        <v>46807</v>
      </c>
      <c r="G86" s="72">
        <f t="shared" si="28"/>
        <v>2107</v>
      </c>
      <c r="H86" s="72">
        <f t="shared" si="28"/>
        <v>265364</v>
      </c>
      <c r="I86" s="72">
        <f>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</f>
        <v>223764</v>
      </c>
      <c r="J86" s="72">
        <f t="shared" ref="J86:K86" si="29">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</f>
        <v>91092</v>
      </c>
      <c r="K86" s="72">
        <f t="shared" si="29"/>
        <v>132672</v>
      </c>
      <c r="L86" s="72">
        <f t="shared" si="28"/>
        <v>41600</v>
      </c>
      <c r="M86" s="72">
        <f t="shared" si="28"/>
        <v>78639</v>
      </c>
      <c r="N86" s="72">
        <f t="shared" si="28"/>
        <v>75352</v>
      </c>
      <c r="O86" s="72">
        <f t="shared" si="28"/>
        <v>3287</v>
      </c>
      <c r="P86" s="72">
        <f t="shared" si="28"/>
        <v>2712</v>
      </c>
      <c r="Q86" s="72">
        <f t="shared" si="28"/>
        <v>2712</v>
      </c>
      <c r="R86" s="72">
        <f t="shared" si="28"/>
        <v>0</v>
      </c>
      <c r="S86" s="72">
        <f t="shared" si="28"/>
        <v>19681</v>
      </c>
      <c r="T86" s="72">
        <f t="shared" si="28"/>
        <v>19681</v>
      </c>
      <c r="U86" s="72">
        <f t="shared" si="28"/>
        <v>0</v>
      </c>
      <c r="V86" s="72">
        <f t="shared" si="28"/>
        <v>4300</v>
      </c>
      <c r="W86" s="72">
        <f t="shared" si="28"/>
        <v>4280</v>
      </c>
      <c r="X86" s="72">
        <f t="shared" si="28"/>
        <v>20</v>
      </c>
      <c r="Y86" s="72">
        <f t="shared" si="28"/>
        <v>2200</v>
      </c>
      <c r="Z86" s="72">
        <f t="shared" si="28"/>
        <v>2160</v>
      </c>
      <c r="AA86" s="72">
        <f t="shared" si="28"/>
        <v>40</v>
      </c>
      <c r="AB86" s="72">
        <f t="shared" si="28"/>
        <v>1445</v>
      </c>
      <c r="AC86" s="72">
        <f t="shared" si="28"/>
        <v>2771</v>
      </c>
      <c r="AD86" s="72">
        <f t="shared" si="28"/>
        <v>1389</v>
      </c>
      <c r="AE86" s="72">
        <f t="shared" si="28"/>
        <v>1958</v>
      </c>
      <c r="AF86" s="72">
        <f t="shared" si="28"/>
        <v>1862</v>
      </c>
      <c r="AG86" s="72">
        <f t="shared" si="28"/>
        <v>96</v>
      </c>
      <c r="AH86" s="72">
        <f t="shared" si="28"/>
        <v>9500</v>
      </c>
      <c r="AI86" s="72">
        <f>AI8+AI9+AI10+AI11+AI12+AI13+AI14+AI15+AI16+AI17+AI18+AI19+AI20+AI21+AI22+AI23+AI24+AI25+AI26+AI27+AI28+AI29+AI30+AI31+AI32+AI33+AI34+AI35+AI36+AI37+AI38+AI39+AI40+AI41+AI42+AI43+AI44+AI45+AI46+AI47+AI48+AI49+AI50+AI51+AI52+AI53+AI54+AI55+AI56+AI57+AI58+AI59+AI60+AI61+AI62+AI63+AI64+AI65+AI66+AI67+AI68+AI69+AI70+AI71+AI72+AI73+AI74+AI75+AI76+AI77+AI78+AI79+AI80+AI81+AI82+AI83+AI84+AI85</f>
        <v>9500</v>
      </c>
      <c r="AJ86" s="72">
        <f t="shared" ref="AJ86:AM86" si="30">AJ8+AJ9+AJ10+AJ11+AJ12+AJ13+AJ14+AJ15+AJ16+AJ17+AJ18+AJ19+AJ20+AJ21+AJ22+AJ23+AJ24+AJ25+AJ26+AJ27+AJ28+AJ29+AJ30+AJ31+AJ32+AJ33+AJ34+AJ35+AJ36+AJ37+AJ38+AJ39+AJ40+AJ41+AJ42+AJ43+AJ44+AJ45+AJ46+AJ47+AJ48+AJ49+AJ50+AJ51+AJ52+AJ53+AJ54+AJ55+AJ56+AJ57+AJ58+AJ59+AJ60+AJ61+AJ62+AJ63+AJ64+AJ65+AJ66+AJ67+AJ68+AJ69+AJ70+AJ71+AJ72+AJ73+AJ74+AJ75+AJ76+AJ77+AJ78+AJ79+AJ80+AJ81+AJ82+AJ83+AJ84+AJ85</f>
        <v>0</v>
      </c>
      <c r="AK86" s="72">
        <f t="shared" si="30"/>
        <v>0</v>
      </c>
      <c r="AL86" s="72">
        <f t="shared" si="30"/>
        <v>0</v>
      </c>
      <c r="AM86" s="72">
        <f t="shared" si="30"/>
        <v>0</v>
      </c>
      <c r="AN86" s="72">
        <f>AN8+AN9+AN10+AN11+AN12+AN13+AN14+AN15+AN16+AN17+AN18+AN19+AN20+AN21+AN22+AN23+AN24+AN25+AN26+AN27+AN28+AN29+AN30+AN31+AN32+AN33+AN34+AN35+AN36+AN37+AN38+AN39+AN40+AN41+AN42+AN43+AN44+AN45+AN46+AN47+AN48+AN49+AN50+AN51+AN52+AN53+AN54+AN55+AN56+AN57+AN58+AN59+AN60+AN61+AN62+AN63+AN64+AN65+AN66+AN67+AN68+AN69+AN70+AN71+AN72+AN73+AN74+AN75+AN76+AN77+AN78+AN79+AN80+AN81+AN82+AN83+AN84+AN85</f>
        <v>3620</v>
      </c>
      <c r="AO86" s="72">
        <f>AO8+AO9+AO10+AO11+AO12+AO13+AO14+AO15+AO16+AO17+AO18+AO19+AO20+AO21+AO22+AO23+AO24+AO25+AO26+AO27+AO28+AO29+AO30+AO31+AO32+AO33+AO34+AO35+AO36+AO37+AO38+AO39+AO40+AO41+AO42+AO43+AO44+AO45+AO46+AO47+AO48+AO49+AO50+AO51+AO52+AO53+AO54+AO55+AO56+AO57+AO58+AO59+AO60+AO61+AO62+AO63+AO64+AO65+AO66+AO67+AO68+AO69+AO70+AO71+AO72+AO73+AO74+AO75+AO76+AO77+AO78+AO79+AO80+AO81+AO82+AO83+AO84+AO85</f>
        <v>0</v>
      </c>
      <c r="AP86" s="72">
        <f t="shared" si="28"/>
        <v>3620</v>
      </c>
      <c r="AQ86" s="72">
        <f t="shared" si="28"/>
        <v>2000</v>
      </c>
      <c r="AR86" s="72">
        <f t="shared" si="28"/>
        <v>200</v>
      </c>
      <c r="AS86" s="72">
        <f t="shared" si="28"/>
        <v>1800</v>
      </c>
      <c r="AT86" s="72">
        <f t="shared" si="28"/>
        <v>500</v>
      </c>
      <c r="AU86" s="72">
        <f t="shared" si="28"/>
        <v>0</v>
      </c>
      <c r="AV86" s="72">
        <f t="shared" si="28"/>
        <v>500</v>
      </c>
    </row>
    <row r="87" spans="1:48" ht="45" customHeight="1"/>
    <row r="88" spans="1:48" ht="45" customHeight="1"/>
    <row r="89" spans="1:48" ht="45" customHeight="1"/>
    <row r="90" spans="1:48" ht="45" customHeight="1"/>
    <row r="91" spans="1:48" ht="45" customHeight="1"/>
    <row r="92" spans="1:48" ht="45" customHeight="1"/>
    <row r="93" spans="1:48" ht="45" customHeight="1"/>
    <row r="94" spans="1:48" ht="45" customHeight="1"/>
    <row r="95" spans="1:48" ht="45" customHeight="1"/>
    <row r="96" spans="1:4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</sheetData>
  <autoFilter ref="A7:AF86"/>
  <mergeCells count="66">
    <mergeCell ref="AS6:AS7"/>
    <mergeCell ref="AT6:AT7"/>
    <mergeCell ref="AU6:AU7"/>
    <mergeCell ref="AV6:AV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U6:U7"/>
    <mergeCell ref="V6:V7"/>
    <mergeCell ref="W6:W7"/>
    <mergeCell ref="X6:X7"/>
    <mergeCell ref="Y6:Y7"/>
    <mergeCell ref="Z6:Z7"/>
    <mergeCell ref="O6:O7"/>
    <mergeCell ref="P6:P7"/>
    <mergeCell ref="Q6:Q7"/>
    <mergeCell ref="R6:R7"/>
    <mergeCell ref="S6:S7"/>
    <mergeCell ref="T6:T7"/>
    <mergeCell ref="H6:H7"/>
    <mergeCell ref="I6:I7"/>
    <mergeCell ref="J6:K6"/>
    <mergeCell ref="L6:L7"/>
    <mergeCell ref="M6:M7"/>
    <mergeCell ref="N6:N7"/>
    <mergeCell ref="AK5:AM5"/>
    <mergeCell ref="AN5:AP5"/>
    <mergeCell ref="AQ5:AS5"/>
    <mergeCell ref="AT5:AV5"/>
    <mergeCell ref="B6:B7"/>
    <mergeCell ref="C6:C7"/>
    <mergeCell ref="D6:D7"/>
    <mergeCell ref="E6:E7"/>
    <mergeCell ref="F6:F7"/>
    <mergeCell ref="G6:G7"/>
    <mergeCell ref="P5:R5"/>
    <mergeCell ref="S5:U5"/>
    <mergeCell ref="V5:X5"/>
    <mergeCell ref="Y5:AA5"/>
    <mergeCell ref="AE5:AG5"/>
    <mergeCell ref="AH5:AJ5"/>
    <mergeCell ref="B1:R1"/>
    <mergeCell ref="B2:R2"/>
    <mergeCell ref="A4:A7"/>
    <mergeCell ref="B4:R4"/>
    <mergeCell ref="S4:AD4"/>
    <mergeCell ref="AE4:AV4"/>
    <mergeCell ref="B5:D5"/>
    <mergeCell ref="E5:G5"/>
    <mergeCell ref="H5:L5"/>
    <mergeCell ref="M5:O5"/>
  </mergeCells>
  <conditionalFormatting sqref="B86:AV86">
    <cfRule type="expression" dxfId="10" priority="12">
      <formula>(#REF!+#REF!)&lt;B86</formula>
    </cfRule>
  </conditionalFormatting>
  <conditionalFormatting sqref="C44:D54 O40 C14:D42 F13:G13 C9:D12 F9:G11 N9:O39 C56:D85 F15:G85 I41:L85 N41:O85 Q9:R85 T9:U85 W9:X85 Z9:AD85 I17:L39 L16 I9:L15">
    <cfRule type="expression" dxfId="9" priority="11">
      <formula>(#REF!+#REF!)&lt;C9</formula>
    </cfRule>
  </conditionalFormatting>
  <conditionalFormatting sqref="G12">
    <cfRule type="expression" dxfId="8" priority="10">
      <formula>(#REF!+#REF!)&lt;G12</formula>
    </cfRule>
  </conditionalFormatting>
  <conditionalFormatting sqref="D13">
    <cfRule type="expression" dxfId="7" priority="9">
      <formula>(#REF!+#REF!)&lt;D13</formula>
    </cfRule>
  </conditionalFormatting>
  <conditionalFormatting sqref="D55">
    <cfRule type="expression" dxfId="6" priority="8">
      <formula>(#REF!+#REF!)&lt;D55</formula>
    </cfRule>
  </conditionalFormatting>
  <conditionalFormatting sqref="F12">
    <cfRule type="expression" dxfId="5" priority="7">
      <formula>(#REF!+#REF!)&lt;F12</formula>
    </cfRule>
  </conditionalFormatting>
  <conditionalFormatting sqref="C13">
    <cfRule type="expression" dxfId="4" priority="6">
      <formula>(#REF!+#REF!)&lt;C13</formula>
    </cfRule>
  </conditionalFormatting>
  <conditionalFormatting sqref="F14:G14">
    <cfRule type="expression" dxfId="3" priority="5">
      <formula>(#REF!+#REF!)&lt;F14</formula>
    </cfRule>
  </conditionalFormatting>
  <conditionalFormatting sqref="C43:D43">
    <cfRule type="expression" dxfId="2" priority="4">
      <formula>(#REF!+#REF!)&lt;C43</formula>
    </cfRule>
  </conditionalFormatting>
  <conditionalFormatting sqref="C55">
    <cfRule type="expression" dxfId="1" priority="3">
      <formula>(#REF!+#REF!)&lt;C55</formula>
    </cfRule>
  </conditionalFormatting>
  <conditionalFormatting sqref="AE8:AV85">
    <cfRule type="expression" dxfId="0" priority="1">
      <formula>(#REF!+#REF!)&lt;AE8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протокол от 29.12.2025 №17</vt:lpstr>
      <vt:lpstr>протокол от 15.01.2026 №1</vt:lpstr>
      <vt:lpstr>протокол от 29.01.2026 №2</vt:lpstr>
      <vt:lpstr>протокол от 27.02.2026 №3</vt:lpstr>
      <vt:lpstr>протокол от 30.03.2026 №4</vt:lpstr>
      <vt:lpstr>протокол от 28.04.2026 №5</vt:lpstr>
      <vt:lpstr>протокол от 29.05.2026 №6</vt:lpstr>
      <vt:lpstr>'протокол от 15.01.2026 №1'!Заголовки_для_печати</vt:lpstr>
      <vt:lpstr>'протокол от 27.02.2026 №3'!Заголовки_для_печати</vt:lpstr>
      <vt:lpstr>'протокол от 28.04.2026 №5'!Заголовки_для_печати</vt:lpstr>
      <vt:lpstr>'протокол от 29.01.2026 №2'!Заголовки_для_печати</vt:lpstr>
      <vt:lpstr>'протокол от 29.05.2026 №6'!Заголовки_для_печати</vt:lpstr>
      <vt:lpstr>'протокол от 29.12.2025 №17'!Заголовки_для_печати</vt:lpstr>
      <vt:lpstr>'протокол от 30.03.2026 №4'!Заголовки_для_печати</vt:lpstr>
      <vt:lpstr>'протокол от 15.01.2026 №1'!Область_печати</vt:lpstr>
      <vt:lpstr>'протокол от 27.02.2026 №3'!Область_печати</vt:lpstr>
      <vt:lpstr>'протокол от 28.04.2026 №5'!Область_печати</vt:lpstr>
      <vt:lpstr>'протокол от 29.01.2026 №2'!Область_печати</vt:lpstr>
      <vt:lpstr>'протокол от 29.05.2026 №6'!Область_печати</vt:lpstr>
      <vt:lpstr>'протокол от 29.12.2025 №17'!Область_печати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2025-12-02T10:03:04Z</cp:lastPrinted>
  <dcterms:created xsi:type="dcterms:W3CDTF">2024-11-29T11:54:04Z</dcterms:created>
  <dcterms:modified xsi:type="dcterms:W3CDTF">2026-06-02T05:45:35Z</dcterms:modified>
</cp:coreProperties>
</file>